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ownloads\DataQuest\"/>
    </mc:Choice>
  </mc:AlternateContent>
  <xr:revisionPtr revIDLastSave="0" documentId="13_ncr:1_{18E46485-7730-40FE-9C17-8C21A3657861}" xr6:coauthVersionLast="40" xr6:coauthVersionMax="40" xr10:uidLastSave="{00000000-0000-0000-0000-000000000000}"/>
  <bookViews>
    <workbookView xWindow="0" yWindow="0" windowWidth="17256" windowHeight="6984" xr2:uid="{D75D8A05-2199-4C5F-B27C-D96FFF2E1A71}"/>
  </bookViews>
  <sheets>
    <sheet name="model" sheetId="1" r:id="rId1"/>
    <sheet name="data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E23" i="1" s="1"/>
  <c r="I44" i="1"/>
  <c r="H44" i="1"/>
  <c r="I28" i="1"/>
  <c r="H28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Q12" i="1"/>
  <c r="P12" i="1"/>
  <c r="L12" i="1"/>
  <c r="K53" i="1" l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K28" i="1"/>
  <c r="J28" i="1"/>
  <c r="L13" i="1"/>
  <c r="L14" i="1"/>
  <c r="L15" i="1"/>
  <c r="L16" i="1"/>
  <c r="N16" i="1" s="1"/>
  <c r="L17" i="1"/>
  <c r="N17" i="1" s="1"/>
  <c r="L18" i="1"/>
  <c r="N18" i="1" s="1"/>
  <c r="L19" i="1"/>
  <c r="L20" i="1"/>
  <c r="L21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K12" i="1"/>
  <c r="J12" i="1"/>
  <c r="F7" i="1"/>
  <c r="F15" i="1" s="1"/>
  <c r="F6" i="1"/>
  <c r="F14" i="1" s="1"/>
  <c r="E7" i="1"/>
  <c r="E14" i="1" s="1"/>
  <c r="E6" i="1"/>
  <c r="N12" i="1" l="1"/>
  <c r="N14" i="1"/>
  <c r="N15" i="1"/>
  <c r="N19" i="1"/>
  <c r="N20" i="1"/>
  <c r="N13" i="1"/>
  <c r="N21" i="1"/>
  <c r="F21" i="1"/>
  <c r="F17" i="1"/>
  <c r="F13" i="1"/>
  <c r="E21" i="1"/>
  <c r="E13" i="1"/>
  <c r="F20" i="1"/>
  <c r="F16" i="1"/>
  <c r="E20" i="1"/>
  <c r="E16" i="1"/>
  <c r="E17" i="1"/>
  <c r="F19" i="1"/>
  <c r="E19" i="1"/>
  <c r="E15" i="1"/>
  <c r="F18" i="1"/>
  <c r="E18" i="1"/>
  <c r="E12" i="1"/>
  <c r="F12" i="1"/>
  <c r="P22" i="1" l="1"/>
  <c r="Q22" i="1"/>
  <c r="N22" i="1"/>
  <c r="L37" i="1" l="1"/>
  <c r="L32" i="1"/>
  <c r="L36" i="1"/>
  <c r="L33" i="1"/>
  <c r="L31" i="1"/>
  <c r="L28" i="1"/>
  <c r="L30" i="1"/>
  <c r="L35" i="1"/>
  <c r="L29" i="1"/>
  <c r="L34" i="1"/>
  <c r="P28" i="1" l="1"/>
  <c r="Q28" i="1"/>
  <c r="Q29" i="1"/>
  <c r="P29" i="1"/>
  <c r="Q35" i="1"/>
  <c r="P35" i="1"/>
  <c r="Q36" i="1"/>
  <c r="P36" i="1"/>
  <c r="Q37" i="1"/>
  <c r="P37" i="1"/>
  <c r="Q30" i="1"/>
  <c r="P30" i="1"/>
  <c r="Q31" i="1"/>
  <c r="P31" i="1"/>
  <c r="Q33" i="1"/>
  <c r="P33" i="1"/>
  <c r="Q34" i="1"/>
  <c r="P34" i="1"/>
  <c r="P32" i="1"/>
  <c r="Q32" i="1"/>
  <c r="N37" i="1"/>
  <c r="N30" i="1"/>
  <c r="N29" i="1"/>
  <c r="N31" i="1"/>
  <c r="N35" i="1"/>
  <c r="N28" i="1"/>
  <c r="N33" i="1"/>
  <c r="N36" i="1"/>
  <c r="N34" i="1"/>
  <c r="N32" i="1"/>
  <c r="P38" i="1" l="1"/>
  <c r="Q38" i="1"/>
  <c r="N38" i="1"/>
  <c r="L47" i="1" l="1"/>
  <c r="L45" i="1"/>
  <c r="L52" i="1"/>
  <c r="L51" i="1"/>
  <c r="L48" i="1"/>
  <c r="L44" i="1"/>
  <c r="L50" i="1"/>
  <c r="L46" i="1"/>
  <c r="L49" i="1"/>
  <c r="L53" i="1"/>
  <c r="Q49" i="1" l="1"/>
  <c r="P49" i="1"/>
  <c r="Q53" i="1"/>
  <c r="P53" i="1"/>
  <c r="Q45" i="1"/>
  <c r="P45" i="1"/>
  <c r="Q47" i="1"/>
  <c r="P47" i="1"/>
  <c r="P46" i="1"/>
  <c r="Q46" i="1"/>
  <c r="P50" i="1"/>
  <c r="Q50" i="1"/>
  <c r="Q44" i="1"/>
  <c r="P44" i="1"/>
  <c r="Q48" i="1"/>
  <c r="P48" i="1"/>
  <c r="Q51" i="1"/>
  <c r="P51" i="1"/>
  <c r="Q52" i="1"/>
  <c r="P52" i="1"/>
  <c r="N47" i="1"/>
  <c r="N48" i="1"/>
  <c r="N53" i="1"/>
  <c r="N45" i="1"/>
  <c r="N51" i="1"/>
  <c r="N49" i="1"/>
  <c r="N44" i="1"/>
  <c r="N52" i="1"/>
  <c r="N46" i="1"/>
  <c r="N50" i="1"/>
  <c r="N54" i="1" l="1"/>
  <c r="Q54" i="1"/>
  <c r="P54" i="1"/>
</calcChain>
</file>

<file path=xl/sharedStrings.xml><?xml version="1.0" encoding="utf-8"?>
<sst xmlns="http://schemas.openxmlformats.org/spreadsheetml/2006/main" count="70" uniqueCount="39">
  <si>
    <t>Create a model that predicts the price of a new house given the house size.</t>
  </si>
  <si>
    <t>House_Size</t>
  </si>
  <si>
    <t>House_Price</t>
  </si>
  <si>
    <t>Ypred = a + bX</t>
  </si>
  <si>
    <t>Sum of Squares Error (SSE) = 1/2 Sum(Y - Ypred)^2</t>
  </si>
  <si>
    <t>Housing Data</t>
  </si>
  <si>
    <t>(Val-Min/Max-Min)</t>
  </si>
  <si>
    <t>Max:</t>
  </si>
  <si>
    <t>Min:</t>
  </si>
  <si>
    <t>a</t>
  </si>
  <si>
    <t>b</t>
  </si>
  <si>
    <t>X</t>
  </si>
  <si>
    <t>Y</t>
  </si>
  <si>
    <t>Ypred=a+bX</t>
  </si>
  <si>
    <t>Total SSE:</t>
  </si>
  <si>
    <t>∂SSE/∂a</t>
  </si>
  <si>
    <t>∂SSE/∂b</t>
  </si>
  <si>
    <t>-(Y-Ypred)</t>
  </si>
  <si>
    <t>-X* (Y-Ypred)</t>
  </si>
  <si>
    <t>Formulas:</t>
  </si>
  <si>
    <t>Error gradients w.r.t. weights a &amp; b</t>
  </si>
  <si>
    <t>Learning Rate r:</t>
  </si>
  <si>
    <t>a:  ∂SSE/∂a = -(Y-Ypred)</t>
  </si>
  <si>
    <t>b:  ∂SSE/∂b = -X* (Y-Ypred)</t>
  </si>
  <si>
    <t>Update Rules:</t>
  </si>
  <si>
    <t>a: a - r * ∂SSE/∂a = a - r * (Y - Ypred)</t>
  </si>
  <si>
    <t>Apply Update Rules:</t>
  </si>
  <si>
    <t>Feature and Label</t>
  </si>
  <si>
    <t>Step 2: Calc gradient and update a &amp; b  (first update)</t>
  </si>
  <si>
    <t>Step 3: Calc gradient and update a &amp; b (second update)</t>
  </si>
  <si>
    <t>Step 4: Repeat a &amp; b updates until SSE is minimized</t>
  </si>
  <si>
    <t>Gradient Descent - How does it work?</t>
  </si>
  <si>
    <t>SSE depends on a, b, X, and Y.  But, X &amp; Y are fixed observations.</t>
  </si>
  <si>
    <t>Obs.</t>
  </si>
  <si>
    <t>b: b - r* ∂SSE/∂b = a - r * X*(Y - Ypred)</t>
  </si>
  <si>
    <r>
      <t xml:space="preserve">Step 1: Initialize a &amp; b with </t>
    </r>
    <r>
      <rPr>
        <i/>
        <u/>
        <sz val="11"/>
        <color rgb="FFFF0000"/>
        <rFont val="Calibri"/>
        <family val="2"/>
        <scheme val="minor"/>
      </rPr>
      <t>random</t>
    </r>
    <r>
      <rPr>
        <i/>
        <sz val="11"/>
        <color rgb="FFFF0000"/>
        <rFont val="Calibri"/>
        <family val="2"/>
        <scheme val="minor"/>
      </rPr>
      <t xml:space="preserve"> values</t>
    </r>
  </si>
  <si>
    <t>Need to Minimize SSE by finding optimal values of a &amp; b.</t>
  </si>
  <si>
    <t>SSE=0.5(Y-Ypred)^2</t>
  </si>
  <si>
    <t>yhat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</si>
</sst>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4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u/>
      <sz val="14"/>
      <color theme="0"/>
      <name val="Arial"/>
      <family val="2"/>
    </font>
    <font>
      <b/>
      <sz val="10"/>
      <color theme="1"/>
      <name val="Arial"/>
      <family val="2"/>
    </font>
    <font>
      <i/>
      <u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0" applyNumberFormat="1"/>
    <xf numFmtId="0" fontId="2" fillId="0" borderId="0" xfId="0" applyFont="1" applyAlignment="1">
      <alignment horizontal="right"/>
    </xf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0" fillId="0" borderId="0" xfId="0" applyBorder="1"/>
    <xf numFmtId="43" fontId="0" fillId="0" borderId="0" xfId="0" applyNumberFormat="1" applyBorder="1"/>
    <xf numFmtId="43" fontId="0" fillId="0" borderId="0" xfId="1" applyFont="1" applyBorder="1"/>
    <xf numFmtId="165" fontId="0" fillId="0" borderId="0" xfId="1" applyNumberFormat="1" applyFont="1" applyBorder="1"/>
    <xf numFmtId="0" fontId="5" fillId="0" borderId="0" xfId="0" applyFont="1"/>
    <xf numFmtId="0" fontId="2" fillId="0" borderId="0" xfId="0" applyFont="1" applyAlignment="1"/>
    <xf numFmtId="0" fontId="5" fillId="0" borderId="0" xfId="0" applyFont="1" applyAlignment="1">
      <alignment horizontal="right"/>
    </xf>
    <xf numFmtId="0" fontId="6" fillId="0" borderId="0" xfId="0" applyFont="1"/>
    <xf numFmtId="0" fontId="7" fillId="4" borderId="0" xfId="0" applyFont="1" applyFill="1"/>
    <xf numFmtId="0" fontId="3" fillId="4" borderId="0" xfId="0" applyFont="1" applyFill="1"/>
    <xf numFmtId="164" fontId="0" fillId="0" borderId="9" xfId="1" applyNumberFormat="1" applyFont="1" applyBorder="1"/>
    <xf numFmtId="164" fontId="0" fillId="0" borderId="10" xfId="1" applyNumberFormat="1" applyFont="1" applyBorder="1"/>
    <xf numFmtId="164" fontId="0" fillId="0" borderId="11" xfId="1" applyNumberFormat="1" applyFont="1" applyBorder="1"/>
    <xf numFmtId="164" fontId="0" fillId="0" borderId="12" xfId="1" applyNumberFormat="1" applyFont="1" applyBorder="1"/>
    <xf numFmtId="43" fontId="0" fillId="0" borderId="9" xfId="1" applyFont="1" applyBorder="1"/>
    <xf numFmtId="43" fontId="0" fillId="0" borderId="10" xfId="1" applyFont="1" applyBorder="1"/>
    <xf numFmtId="43" fontId="0" fillId="0" borderId="11" xfId="1" applyFont="1" applyBorder="1"/>
    <xf numFmtId="43" fontId="0" fillId="0" borderId="12" xfId="1" applyFont="1" applyBorder="1"/>
    <xf numFmtId="0" fontId="2" fillId="0" borderId="7" xfId="0" applyFont="1" applyBorder="1"/>
    <xf numFmtId="0" fontId="2" fillId="0" borderId="8" xfId="0" applyFont="1" applyBorder="1"/>
    <xf numFmtId="0" fontId="0" fillId="0" borderId="9" xfId="0" applyBorder="1"/>
    <xf numFmtId="43" fontId="0" fillId="0" borderId="10" xfId="0" applyNumberFormat="1" applyBorder="1"/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4" xfId="0" quotePrefix="1" applyFont="1" applyFill="1" applyBorder="1" applyAlignment="1">
      <alignment horizontal="center"/>
    </xf>
    <xf numFmtId="0" fontId="2" fillId="3" borderId="15" xfId="0" quotePrefix="1" applyFont="1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/>
    <xf numFmtId="0" fontId="2" fillId="3" borderId="14" xfId="0" applyFont="1" applyFill="1" applyBorder="1" applyAlignment="1">
      <alignment horizontal="right"/>
    </xf>
    <xf numFmtId="165" fontId="2" fillId="3" borderId="14" xfId="1" applyNumberFormat="1" applyFont="1" applyFill="1" applyBorder="1"/>
    <xf numFmtId="165" fontId="2" fillId="3" borderId="15" xfId="1" applyNumberFormat="1" applyFont="1" applyFill="1" applyBorder="1"/>
    <xf numFmtId="0" fontId="3" fillId="4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/>
    <xf numFmtId="0" fontId="11" fillId="0" borderId="0" xfId="0" applyFont="1"/>
    <xf numFmtId="0" fontId="12" fillId="4" borderId="0" xfId="0" applyFont="1" applyFill="1" applyAlignment="1"/>
    <xf numFmtId="0" fontId="13" fillId="0" borderId="0" xfId="0" applyFont="1"/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164" fontId="0" fillId="0" borderId="0" xfId="1" applyNumberFormat="1" applyFont="1" applyFill="1" applyBorder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530458</xdr:colOff>
      <xdr:row>13</xdr:row>
      <xdr:rowOff>114300</xdr:rowOff>
    </xdr:from>
    <xdr:to>
      <xdr:col>28</xdr:col>
      <xdr:colOff>65469</xdr:colOff>
      <xdr:row>34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FBF59A-DA4E-41A1-9C3E-249B7D6509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65083" y="2543175"/>
          <a:ext cx="6240611" cy="3819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37CC-9A03-42DD-9EAC-B1A560F0EA91}">
  <dimension ref="A1:X56"/>
  <sheetViews>
    <sheetView tabSelected="1" topLeftCell="A11" zoomScale="80" zoomScaleNormal="80" workbookViewId="0">
      <selection activeCell="C23" sqref="C23"/>
    </sheetView>
  </sheetViews>
  <sheetFormatPr defaultRowHeight="14.4" x14ac:dyDescent="0.3"/>
  <cols>
    <col min="1" max="1" width="4.77734375" style="3" customWidth="1"/>
    <col min="2" max="2" width="11" customWidth="1"/>
    <col min="3" max="3" width="12" bestFit="1" customWidth="1"/>
    <col min="4" max="4" width="5.109375" bestFit="1" customWidth="1"/>
    <col min="5" max="5" width="11.21875" customWidth="1"/>
    <col min="6" max="6" width="12" bestFit="1" customWidth="1"/>
    <col min="7" max="7" width="4.77734375" style="3" customWidth="1"/>
    <col min="12" max="12" width="10.6640625" bestFit="1" customWidth="1"/>
    <col min="13" max="13" width="2.5546875" customWidth="1"/>
    <col min="14" max="14" width="17.21875" bestFit="1" customWidth="1"/>
    <col min="15" max="15" width="2.6640625" customWidth="1"/>
    <col min="17" max="17" width="12.44140625" bestFit="1" customWidth="1"/>
  </cols>
  <sheetData>
    <row r="1" spans="1:24" ht="18" x14ac:dyDescent="0.35">
      <c r="A1" s="44" t="s">
        <v>31</v>
      </c>
      <c r="B1" s="16"/>
      <c r="C1" s="17"/>
      <c r="D1" s="17"/>
      <c r="E1" s="17"/>
      <c r="F1" s="17"/>
      <c r="G1" s="39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</row>
    <row r="2" spans="1:24" x14ac:dyDescent="0.3">
      <c r="I2" s="12" t="s">
        <v>19</v>
      </c>
      <c r="P2" s="12" t="s">
        <v>20</v>
      </c>
    </row>
    <row r="3" spans="1:24" x14ac:dyDescent="0.3">
      <c r="A3" s="45" t="s">
        <v>0</v>
      </c>
      <c r="I3" s="1" t="s">
        <v>3</v>
      </c>
      <c r="P3" s="13" t="s">
        <v>22</v>
      </c>
      <c r="Q3" s="7"/>
    </row>
    <row r="4" spans="1:24" x14ac:dyDescent="0.3">
      <c r="I4" s="1" t="s">
        <v>4</v>
      </c>
      <c r="P4" s="13" t="s">
        <v>23</v>
      </c>
      <c r="Q4" s="7"/>
    </row>
    <row r="6" spans="1:24" x14ac:dyDescent="0.3">
      <c r="D6" s="5" t="s">
        <v>7</v>
      </c>
      <c r="E6" s="4">
        <f>MAX(B$12:B$21)</f>
        <v>2450</v>
      </c>
      <c r="F6" s="4">
        <f>MAX(C$12:C$21)</f>
        <v>405000</v>
      </c>
      <c r="J6" s="14" t="s">
        <v>21</v>
      </c>
      <c r="K6" s="7">
        <v>0.01</v>
      </c>
      <c r="P6" s="12" t="s">
        <v>24</v>
      </c>
    </row>
    <row r="7" spans="1:24" x14ac:dyDescent="0.3">
      <c r="D7" s="5" t="s">
        <v>8</v>
      </c>
      <c r="E7" s="4">
        <f>MIN(B$12:B$21)</f>
        <v>1100</v>
      </c>
      <c r="F7" s="4">
        <f>MIN(C$12:C$21)</f>
        <v>199000</v>
      </c>
      <c r="P7" s="13" t="s">
        <v>25</v>
      </c>
    </row>
    <row r="8" spans="1:24" x14ac:dyDescent="0.3">
      <c r="H8" s="43" t="s">
        <v>35</v>
      </c>
      <c r="P8" s="13" t="s">
        <v>34</v>
      </c>
    </row>
    <row r="9" spans="1:24" ht="15" thickBot="1" x14ac:dyDescent="0.35">
      <c r="H9" s="15"/>
    </row>
    <row r="10" spans="1:24" ht="15" thickBot="1" x14ac:dyDescent="0.35">
      <c r="A10" s="40" t="s">
        <v>33</v>
      </c>
      <c r="B10" s="49" t="s">
        <v>5</v>
      </c>
      <c r="C10" s="50"/>
      <c r="D10" s="6"/>
      <c r="E10" s="49" t="s">
        <v>6</v>
      </c>
      <c r="F10" s="50"/>
      <c r="J10" s="46" t="s">
        <v>27</v>
      </c>
      <c r="K10" s="48"/>
      <c r="P10" s="7" t="s">
        <v>15</v>
      </c>
      <c r="Q10" s="7" t="s">
        <v>16</v>
      </c>
    </row>
    <row r="11" spans="1:24" ht="15" thickBot="1" x14ac:dyDescent="0.35">
      <c r="A11" s="41"/>
      <c r="B11" s="26" t="s">
        <v>1</v>
      </c>
      <c r="C11" s="27" t="s">
        <v>2</v>
      </c>
      <c r="D11" s="6"/>
      <c r="E11" s="26" t="s">
        <v>1</v>
      </c>
      <c r="F11" s="27" t="s">
        <v>2</v>
      </c>
      <c r="H11" s="30" t="s">
        <v>9</v>
      </c>
      <c r="I11" s="31" t="s">
        <v>10</v>
      </c>
      <c r="J11" s="31" t="s">
        <v>11</v>
      </c>
      <c r="K11" s="31" t="s">
        <v>12</v>
      </c>
      <c r="L11" s="31" t="s">
        <v>13</v>
      </c>
      <c r="M11" s="31"/>
      <c r="N11" s="31" t="s">
        <v>37</v>
      </c>
      <c r="O11" s="32"/>
      <c r="P11" s="32" t="s">
        <v>17</v>
      </c>
      <c r="Q11" s="33" t="s">
        <v>18</v>
      </c>
    </row>
    <row r="12" spans="1:24" x14ac:dyDescent="0.3">
      <c r="A12" s="41">
        <v>0</v>
      </c>
      <c r="B12" s="18">
        <v>1100</v>
      </c>
      <c r="C12" s="19">
        <v>199000</v>
      </c>
      <c r="D12" s="2"/>
      <c r="E12" s="22">
        <f t="shared" ref="E12:E21" si="0">(B12-$E$7)/($E$6-$E$7)</f>
        <v>0</v>
      </c>
      <c r="F12" s="23">
        <f t="shared" ref="F12:F21" si="1">(C12-$F$7)/($F$6-$F$7)</f>
        <v>0</v>
      </c>
      <c r="H12" s="28">
        <v>0.45</v>
      </c>
      <c r="I12" s="8">
        <v>0.75</v>
      </c>
      <c r="J12" s="9">
        <f>E12</f>
        <v>0</v>
      </c>
      <c r="K12" s="9">
        <f>F12</f>
        <v>0</v>
      </c>
      <c r="L12" s="9">
        <f>$H$12+$I$12*J12</f>
        <v>0.45</v>
      </c>
      <c r="M12" s="8"/>
      <c r="N12" s="11">
        <f>0.5*(K12-L12)^2</f>
        <v>0.10125000000000001</v>
      </c>
      <c r="O12" s="9"/>
      <c r="P12" s="9">
        <f>-(K12-L12)</f>
        <v>0.45</v>
      </c>
      <c r="Q12" s="29">
        <f>-J12*(K12-L12)</f>
        <v>0</v>
      </c>
      <c r="S12" s="42" t="s">
        <v>36</v>
      </c>
    </row>
    <row r="13" spans="1:24" x14ac:dyDescent="0.3">
      <c r="A13" s="41">
        <v>1</v>
      </c>
      <c r="B13" s="18">
        <v>1400</v>
      </c>
      <c r="C13" s="19">
        <v>245000</v>
      </c>
      <c r="D13" s="2"/>
      <c r="E13" s="22">
        <f t="shared" si="0"/>
        <v>0.22222222222222221</v>
      </c>
      <c r="F13" s="23">
        <f t="shared" si="1"/>
        <v>0.22330097087378642</v>
      </c>
      <c r="H13" s="28"/>
      <c r="I13" s="8"/>
      <c r="J13" s="9">
        <f t="shared" ref="J13:J21" si="2">E13</f>
        <v>0.22222222222222221</v>
      </c>
      <c r="K13" s="9">
        <f t="shared" ref="K13:K21" si="3">F13</f>
        <v>0.22330097087378642</v>
      </c>
      <c r="L13" s="9">
        <f t="shared" ref="L12:L21" si="4">$H$12+$I$12*J13</f>
        <v>0.6166666666666667</v>
      </c>
      <c r="M13" s="8"/>
      <c r="N13" s="11">
        <f t="shared" ref="N13:N21" si="5">0.5*(K13-L13)^2</f>
        <v>7.7368285313308416E-2</v>
      </c>
      <c r="O13" s="9"/>
      <c r="P13" s="9">
        <f t="shared" ref="P13:P21" si="6">-(K13-L13)</f>
        <v>0.39336569579288028</v>
      </c>
      <c r="Q13" s="29">
        <f t="shared" ref="Q13:Q21" si="7">-J13*(K13-L13)</f>
        <v>8.7414599065084503E-2</v>
      </c>
      <c r="S13" s="42" t="s">
        <v>32</v>
      </c>
    </row>
    <row r="14" spans="1:24" x14ac:dyDescent="0.3">
      <c r="A14" s="41">
        <v>2</v>
      </c>
      <c r="B14" s="18">
        <v>1425</v>
      </c>
      <c r="C14" s="19">
        <v>319000</v>
      </c>
      <c r="D14" s="2"/>
      <c r="E14" s="22">
        <f t="shared" si="0"/>
        <v>0.24074074074074073</v>
      </c>
      <c r="F14" s="23">
        <f t="shared" si="1"/>
        <v>0.58252427184466016</v>
      </c>
      <c r="H14" s="28"/>
      <c r="I14" s="8"/>
      <c r="J14" s="9">
        <f t="shared" si="2"/>
        <v>0.24074074074074073</v>
      </c>
      <c r="K14" s="9">
        <f t="shared" si="3"/>
        <v>0.58252427184466016</v>
      </c>
      <c r="L14" s="9">
        <f t="shared" si="4"/>
        <v>0.63055555555555554</v>
      </c>
      <c r="M14" s="8"/>
      <c r="N14" s="11">
        <f t="shared" si="5"/>
        <v>1.1535021074582619E-3</v>
      </c>
      <c r="O14" s="9"/>
      <c r="P14" s="9">
        <f t="shared" si="6"/>
        <v>4.8031283710895378E-2</v>
      </c>
      <c r="Q14" s="29">
        <f t="shared" si="7"/>
        <v>1.1563086819289628E-2</v>
      </c>
    </row>
    <row r="15" spans="1:24" x14ac:dyDescent="0.3">
      <c r="A15" s="41">
        <v>3</v>
      </c>
      <c r="B15" s="18">
        <v>1550</v>
      </c>
      <c r="C15" s="19">
        <v>240000</v>
      </c>
      <c r="D15" s="2"/>
      <c r="E15" s="22">
        <f t="shared" si="0"/>
        <v>0.33333333333333331</v>
      </c>
      <c r="F15" s="23">
        <f t="shared" si="1"/>
        <v>0.19902912621359223</v>
      </c>
      <c r="H15" s="28"/>
      <c r="I15" s="8"/>
      <c r="J15" s="9">
        <f t="shared" si="2"/>
        <v>0.33333333333333331</v>
      </c>
      <c r="K15" s="9">
        <f t="shared" si="3"/>
        <v>0.19902912621359223</v>
      </c>
      <c r="L15" s="9">
        <f t="shared" si="4"/>
        <v>0.7</v>
      </c>
      <c r="M15" s="8"/>
      <c r="N15" s="11">
        <f t="shared" si="5"/>
        <v>0.12548590819115843</v>
      </c>
      <c r="O15" s="9"/>
      <c r="P15" s="9">
        <f t="shared" si="6"/>
        <v>0.5009708737864077</v>
      </c>
      <c r="Q15" s="29">
        <f t="shared" si="7"/>
        <v>0.16699029126213588</v>
      </c>
    </row>
    <row r="16" spans="1:24" x14ac:dyDescent="0.3">
      <c r="A16" s="41">
        <v>4</v>
      </c>
      <c r="B16" s="18">
        <v>1600</v>
      </c>
      <c r="C16" s="19">
        <v>312000</v>
      </c>
      <c r="D16" s="2"/>
      <c r="E16" s="22">
        <f t="shared" si="0"/>
        <v>0.37037037037037035</v>
      </c>
      <c r="F16" s="23">
        <f t="shared" si="1"/>
        <v>0.54854368932038833</v>
      </c>
      <c r="H16" s="28"/>
      <c r="I16" s="8"/>
      <c r="J16" s="9">
        <f t="shared" si="2"/>
        <v>0.37037037037037035</v>
      </c>
      <c r="K16" s="9">
        <f t="shared" si="3"/>
        <v>0.54854368932038833</v>
      </c>
      <c r="L16" s="9">
        <f t="shared" si="4"/>
        <v>0.72777777777777786</v>
      </c>
      <c r="M16" s="8"/>
      <c r="N16" s="11">
        <f t="shared" si="5"/>
        <v>1.6062429232575667E-2</v>
      </c>
      <c r="O16" s="9"/>
      <c r="P16" s="9">
        <f t="shared" si="6"/>
        <v>0.17923408845738953</v>
      </c>
      <c r="Q16" s="29">
        <f t="shared" si="7"/>
        <v>6.6382995724959079E-2</v>
      </c>
    </row>
    <row r="17" spans="1:17" x14ac:dyDescent="0.3">
      <c r="A17" s="41">
        <v>5</v>
      </c>
      <c r="B17" s="18">
        <v>1700</v>
      </c>
      <c r="C17" s="19">
        <v>279000</v>
      </c>
      <c r="D17" s="2"/>
      <c r="E17" s="22">
        <f t="shared" si="0"/>
        <v>0.44444444444444442</v>
      </c>
      <c r="F17" s="23">
        <f t="shared" si="1"/>
        <v>0.38834951456310679</v>
      </c>
      <c r="H17" s="28"/>
      <c r="I17" s="8"/>
      <c r="J17" s="9">
        <f t="shared" si="2"/>
        <v>0.44444444444444442</v>
      </c>
      <c r="K17" s="9">
        <f t="shared" si="3"/>
        <v>0.38834951456310679</v>
      </c>
      <c r="L17" s="9">
        <f t="shared" si="4"/>
        <v>0.78333333333333333</v>
      </c>
      <c r="M17" s="8"/>
      <c r="N17" s="11">
        <f t="shared" si="5"/>
        <v>7.8006108545155578E-2</v>
      </c>
      <c r="O17" s="9"/>
      <c r="P17" s="9">
        <f t="shared" si="6"/>
        <v>0.39498381877022654</v>
      </c>
      <c r="Q17" s="29">
        <f t="shared" si="7"/>
        <v>0.17554836389787845</v>
      </c>
    </row>
    <row r="18" spans="1:17" x14ac:dyDescent="0.3">
      <c r="A18" s="41">
        <v>6</v>
      </c>
      <c r="B18" s="18">
        <v>1700</v>
      </c>
      <c r="C18" s="19">
        <v>310000</v>
      </c>
      <c r="D18" s="2"/>
      <c r="E18" s="22">
        <f t="shared" si="0"/>
        <v>0.44444444444444442</v>
      </c>
      <c r="F18" s="23">
        <f t="shared" si="1"/>
        <v>0.53883495145631066</v>
      </c>
      <c r="H18" s="28"/>
      <c r="I18" s="8"/>
      <c r="J18" s="9">
        <f t="shared" si="2"/>
        <v>0.44444444444444442</v>
      </c>
      <c r="K18" s="9">
        <f t="shared" si="3"/>
        <v>0.53883495145631066</v>
      </c>
      <c r="L18" s="9">
        <f t="shared" si="4"/>
        <v>0.78333333333333333</v>
      </c>
      <c r="M18" s="8"/>
      <c r="N18" s="11">
        <f t="shared" si="5"/>
        <v>2.9889729370241203E-2</v>
      </c>
      <c r="O18" s="9"/>
      <c r="P18" s="9">
        <f t="shared" si="6"/>
        <v>0.24449838187702266</v>
      </c>
      <c r="Q18" s="29">
        <f t="shared" si="7"/>
        <v>0.10866594750089896</v>
      </c>
    </row>
    <row r="19" spans="1:17" x14ac:dyDescent="0.3">
      <c r="A19" s="41">
        <v>7</v>
      </c>
      <c r="B19" s="18">
        <v>1875</v>
      </c>
      <c r="C19" s="19">
        <v>308000</v>
      </c>
      <c r="D19" s="2"/>
      <c r="E19" s="22">
        <f t="shared" si="0"/>
        <v>0.57407407407407407</v>
      </c>
      <c r="F19" s="23">
        <f t="shared" si="1"/>
        <v>0.529126213592233</v>
      </c>
      <c r="H19" s="28"/>
      <c r="I19" s="8"/>
      <c r="J19" s="9">
        <f t="shared" si="2"/>
        <v>0.57407407407407407</v>
      </c>
      <c r="K19" s="9">
        <f t="shared" si="3"/>
        <v>0.529126213592233</v>
      </c>
      <c r="L19" s="9">
        <f t="shared" si="4"/>
        <v>0.88055555555555554</v>
      </c>
      <c r="M19" s="8"/>
      <c r="N19" s="11">
        <f t="shared" si="5"/>
        <v>6.1751291196386948E-2</v>
      </c>
      <c r="O19" s="9"/>
      <c r="P19" s="9">
        <f t="shared" si="6"/>
        <v>0.35142934196332254</v>
      </c>
      <c r="Q19" s="29">
        <f t="shared" si="7"/>
        <v>0.20174647409005553</v>
      </c>
    </row>
    <row r="20" spans="1:17" x14ac:dyDescent="0.3">
      <c r="A20" s="41">
        <v>8</v>
      </c>
      <c r="B20" s="18">
        <v>2350</v>
      </c>
      <c r="C20" s="19">
        <v>405000</v>
      </c>
      <c r="D20" s="2"/>
      <c r="E20" s="22">
        <f t="shared" si="0"/>
        <v>0.92592592592592593</v>
      </c>
      <c r="F20" s="23">
        <f t="shared" si="1"/>
        <v>1</v>
      </c>
      <c r="H20" s="28"/>
      <c r="I20" s="8"/>
      <c r="J20" s="9">
        <f t="shared" si="2"/>
        <v>0.92592592592592593</v>
      </c>
      <c r="K20" s="9">
        <f t="shared" si="3"/>
        <v>1</v>
      </c>
      <c r="L20" s="9">
        <f t="shared" si="4"/>
        <v>1.1444444444444444</v>
      </c>
      <c r="M20" s="8"/>
      <c r="N20" s="11">
        <f t="shared" si="5"/>
        <v>1.0432098765432088E-2</v>
      </c>
      <c r="O20" s="9"/>
      <c r="P20" s="9">
        <f t="shared" si="6"/>
        <v>0.14444444444444438</v>
      </c>
      <c r="Q20" s="29">
        <f t="shared" si="7"/>
        <v>0.13374485596707814</v>
      </c>
    </row>
    <row r="21" spans="1:17" ht="15" thickBot="1" x14ac:dyDescent="0.35">
      <c r="A21" s="41">
        <v>9</v>
      </c>
      <c r="B21" s="20">
        <v>2450</v>
      </c>
      <c r="C21" s="21">
        <v>324000</v>
      </c>
      <c r="E21" s="24">
        <f t="shared" si="0"/>
        <v>1</v>
      </c>
      <c r="F21" s="25">
        <f t="shared" si="1"/>
        <v>0.60679611650485432</v>
      </c>
      <c r="H21" s="28"/>
      <c r="I21" s="8"/>
      <c r="J21" s="9">
        <f t="shared" si="2"/>
        <v>1</v>
      </c>
      <c r="K21" s="9">
        <f t="shared" si="3"/>
        <v>0.60679611650485432</v>
      </c>
      <c r="L21" s="9">
        <f t="shared" si="4"/>
        <v>1.2</v>
      </c>
      <c r="M21" s="8"/>
      <c r="N21" s="11">
        <f t="shared" si="5"/>
        <v>0.17594542369686117</v>
      </c>
      <c r="O21" s="9"/>
      <c r="P21" s="9">
        <f t="shared" si="6"/>
        <v>0.59320388349514563</v>
      </c>
      <c r="Q21" s="29">
        <f t="shared" si="7"/>
        <v>0.59320388349514563</v>
      </c>
    </row>
    <row r="22" spans="1:17" ht="15" thickBot="1" x14ac:dyDescent="0.35">
      <c r="H22" s="34"/>
      <c r="I22" s="35"/>
      <c r="J22" s="35"/>
      <c r="K22" s="35"/>
      <c r="L22" s="35"/>
      <c r="M22" s="36" t="s">
        <v>14</v>
      </c>
      <c r="N22" s="37">
        <f>SUM(N12:N21)</f>
        <v>0.67734477641857771</v>
      </c>
      <c r="O22" s="37"/>
      <c r="P22" s="37">
        <f t="shared" ref="P22:Q22" si="8">SUM(P12:P21)</f>
        <v>3.300161812297735</v>
      </c>
      <c r="Q22" s="38">
        <f t="shared" si="8"/>
        <v>1.5452604978225257</v>
      </c>
    </row>
    <row r="23" spans="1:17" x14ac:dyDescent="0.3">
      <c r="A23" s="3" t="s">
        <v>38</v>
      </c>
      <c r="B23" s="55">
        <f>0.685+1.063*3.35</f>
        <v>4.2460500000000003</v>
      </c>
      <c r="C23" s="54">
        <v>56949.2</v>
      </c>
      <c r="E23" s="54">
        <f>B23*C23</f>
        <v>241809.15066000001</v>
      </c>
    </row>
    <row r="24" spans="1:17" x14ac:dyDescent="0.3">
      <c r="H24" s="43" t="s">
        <v>28</v>
      </c>
    </row>
    <row r="25" spans="1:17" x14ac:dyDescent="0.3">
      <c r="H25" s="15"/>
    </row>
    <row r="26" spans="1:17" ht="15" thickBot="1" x14ac:dyDescent="0.35">
      <c r="H26" s="46" t="s">
        <v>26</v>
      </c>
      <c r="I26" s="53"/>
      <c r="J26" s="51" t="s">
        <v>27</v>
      </c>
      <c r="K26" s="52"/>
      <c r="P26" s="7" t="s">
        <v>15</v>
      </c>
      <c r="Q26" s="7" t="s">
        <v>16</v>
      </c>
    </row>
    <row r="27" spans="1:17" ht="15" thickBot="1" x14ac:dyDescent="0.35">
      <c r="G27" s="40" t="s">
        <v>33</v>
      </c>
      <c r="H27" s="30" t="s">
        <v>9</v>
      </c>
      <c r="I27" s="31" t="s">
        <v>10</v>
      </c>
      <c r="J27" s="31" t="s">
        <v>11</v>
      </c>
      <c r="K27" s="31" t="s">
        <v>12</v>
      </c>
      <c r="L27" s="31" t="s">
        <v>13</v>
      </c>
      <c r="M27" s="31"/>
      <c r="N27" s="31" t="s">
        <v>37</v>
      </c>
      <c r="O27" s="31"/>
      <c r="P27" s="32" t="s">
        <v>17</v>
      </c>
      <c r="Q27" s="33" t="s">
        <v>18</v>
      </c>
    </row>
    <row r="28" spans="1:17" x14ac:dyDescent="0.3">
      <c r="G28" s="41">
        <v>0</v>
      </c>
      <c r="H28" s="22">
        <f>H12-$K$6*(P22)</f>
        <v>0.41699838187702265</v>
      </c>
      <c r="I28" s="10">
        <f>I12-$K$6*(Q22)</f>
        <v>0.7345473950217748</v>
      </c>
      <c r="J28" s="9">
        <f>E12</f>
        <v>0</v>
      </c>
      <c r="K28" s="9">
        <f>F12</f>
        <v>0</v>
      </c>
      <c r="L28" s="9">
        <f>$H$28+$I$28*J28</f>
        <v>0.41699838187702265</v>
      </c>
      <c r="M28" s="8"/>
      <c r="N28" s="11">
        <f>0.5*(K28-L28)^2</f>
        <v>8.6943825244027606E-2</v>
      </c>
      <c r="O28" s="9"/>
      <c r="P28" s="9">
        <f t="shared" ref="P28:P37" si="9">-(K28-L28)</f>
        <v>0.41699838187702265</v>
      </c>
      <c r="Q28" s="29">
        <f t="shared" ref="Q28:Q37" si="10">-J28*(K28-L28)</f>
        <v>0</v>
      </c>
    </row>
    <row r="29" spans="1:17" x14ac:dyDescent="0.3">
      <c r="G29" s="41">
        <v>1</v>
      </c>
      <c r="H29" s="28"/>
      <c r="I29" s="8"/>
      <c r="J29" s="9">
        <f t="shared" ref="J29:K29" si="11">E13</f>
        <v>0.22222222222222221</v>
      </c>
      <c r="K29" s="9">
        <f t="shared" si="11"/>
        <v>0.22330097087378642</v>
      </c>
      <c r="L29" s="9">
        <f t="shared" ref="L29:L37" si="12">$H$28+$I$28*J29</f>
        <v>0.58023113632630596</v>
      </c>
      <c r="M29" s="8"/>
      <c r="N29" s="11">
        <f t="shared" ref="N29:N37" si="13">0.5*(K29-L29)^2</f>
        <v>6.3699571504981484E-2</v>
      </c>
      <c r="O29" s="9"/>
      <c r="P29" s="9">
        <f t="shared" si="9"/>
        <v>0.35693016545251954</v>
      </c>
      <c r="Q29" s="29">
        <f t="shared" si="10"/>
        <v>7.9317814545004334E-2</v>
      </c>
    </row>
    <row r="30" spans="1:17" x14ac:dyDescent="0.3">
      <c r="G30" s="41">
        <v>2</v>
      </c>
      <c r="H30" s="28"/>
      <c r="I30" s="8"/>
      <c r="J30" s="9">
        <f t="shared" ref="J30:K30" si="14">E14</f>
        <v>0.24074074074074073</v>
      </c>
      <c r="K30" s="9">
        <f t="shared" si="14"/>
        <v>0.58252427184466016</v>
      </c>
      <c r="L30" s="9">
        <f t="shared" si="12"/>
        <v>0.5938338658637462</v>
      </c>
      <c r="M30" s="8"/>
      <c r="N30" s="11">
        <f t="shared" si="13"/>
        <v>6.3953458438273416E-5</v>
      </c>
      <c r="O30" s="9"/>
      <c r="P30" s="9">
        <f t="shared" si="9"/>
        <v>1.1309594019086044E-2</v>
      </c>
      <c r="Q30" s="29">
        <f t="shared" si="10"/>
        <v>2.7226800416318255E-3</v>
      </c>
    </row>
    <row r="31" spans="1:17" x14ac:dyDescent="0.3">
      <c r="G31" s="41">
        <v>3</v>
      </c>
      <c r="H31" s="28"/>
      <c r="I31" s="8"/>
      <c r="J31" s="9">
        <f t="shared" ref="J31:K31" si="15">E15</f>
        <v>0.33333333333333331</v>
      </c>
      <c r="K31" s="9">
        <f t="shared" si="15"/>
        <v>0.19902912621359223</v>
      </c>
      <c r="L31" s="9">
        <f t="shared" si="12"/>
        <v>0.66184751355094762</v>
      </c>
      <c r="M31" s="8"/>
      <c r="N31" s="11">
        <f t="shared" si="13"/>
        <v>0.10710042982877516</v>
      </c>
      <c r="O31" s="9"/>
      <c r="P31" s="9">
        <f t="shared" si="9"/>
        <v>0.46281838733735536</v>
      </c>
      <c r="Q31" s="29">
        <f t="shared" si="10"/>
        <v>0.15427279577911845</v>
      </c>
    </row>
    <row r="32" spans="1:17" x14ac:dyDescent="0.3">
      <c r="G32" s="41">
        <v>4</v>
      </c>
      <c r="H32" s="28"/>
      <c r="I32" s="8"/>
      <c r="J32" s="9">
        <f t="shared" ref="J32:K32" si="16">E16</f>
        <v>0.37037037037037035</v>
      </c>
      <c r="K32" s="9">
        <f t="shared" si="16"/>
        <v>0.54854368932038833</v>
      </c>
      <c r="L32" s="9">
        <f t="shared" si="12"/>
        <v>0.6890529726258281</v>
      </c>
      <c r="M32" s="8"/>
      <c r="N32" s="11">
        <f t="shared" si="13"/>
        <v>9.8714293475041671E-3</v>
      </c>
      <c r="O32" s="9"/>
      <c r="P32" s="9">
        <f t="shared" si="9"/>
        <v>0.14050928330543977</v>
      </c>
      <c r="Q32" s="29">
        <f t="shared" si="10"/>
        <v>5.2040475298311024E-2</v>
      </c>
    </row>
    <row r="33" spans="7:17" x14ac:dyDescent="0.3">
      <c r="G33" s="41">
        <v>5</v>
      </c>
      <c r="H33" s="28"/>
      <c r="I33" s="8"/>
      <c r="J33" s="9">
        <f t="shared" ref="J33:K33" si="17">E17</f>
        <v>0.44444444444444442</v>
      </c>
      <c r="K33" s="9">
        <f t="shared" si="17"/>
        <v>0.38834951456310679</v>
      </c>
      <c r="L33" s="9">
        <f t="shared" si="12"/>
        <v>0.74346389077558928</v>
      </c>
      <c r="M33" s="8"/>
      <c r="N33" s="11">
        <f t="shared" si="13"/>
        <v>6.3053110096390266E-2</v>
      </c>
      <c r="O33" s="9"/>
      <c r="P33" s="9">
        <f t="shared" si="9"/>
        <v>0.35511437621248249</v>
      </c>
      <c r="Q33" s="29">
        <f t="shared" si="10"/>
        <v>0.15782861164999221</v>
      </c>
    </row>
    <row r="34" spans="7:17" x14ac:dyDescent="0.3">
      <c r="G34" s="41">
        <v>6</v>
      </c>
      <c r="H34" s="28"/>
      <c r="I34" s="8"/>
      <c r="J34" s="9">
        <f t="shared" ref="J34:K34" si="18">E18</f>
        <v>0.44444444444444442</v>
      </c>
      <c r="K34" s="9">
        <f t="shared" si="18"/>
        <v>0.53883495145631066</v>
      </c>
      <c r="L34" s="9">
        <f t="shared" si="12"/>
        <v>0.74346389077558928</v>
      </c>
      <c r="M34" s="8"/>
      <c r="N34" s="11">
        <f t="shared" si="13"/>
        <v>2.0936501403466503E-2</v>
      </c>
      <c r="O34" s="9"/>
      <c r="P34" s="9">
        <f t="shared" si="9"/>
        <v>0.20462893931927861</v>
      </c>
      <c r="Q34" s="29">
        <f t="shared" si="10"/>
        <v>9.0946195253012715E-2</v>
      </c>
    </row>
    <row r="35" spans="7:17" x14ac:dyDescent="0.3">
      <c r="G35" s="41">
        <v>7</v>
      </c>
      <c r="H35" s="28"/>
      <c r="I35" s="8"/>
      <c r="J35" s="9">
        <f t="shared" ref="J35:K35" si="19">E19</f>
        <v>0.57407407407407407</v>
      </c>
      <c r="K35" s="9">
        <f t="shared" si="19"/>
        <v>0.529126213592233</v>
      </c>
      <c r="L35" s="9">
        <f t="shared" si="12"/>
        <v>0.83868299753767106</v>
      </c>
      <c r="M35" s="8"/>
      <c r="N35" s="11">
        <f t="shared" si="13"/>
        <v>4.791270124332131E-2</v>
      </c>
      <c r="O35" s="9"/>
      <c r="P35" s="9">
        <f t="shared" si="9"/>
        <v>0.30955678394543806</v>
      </c>
      <c r="Q35" s="29">
        <f t="shared" si="10"/>
        <v>0.17770852411682556</v>
      </c>
    </row>
    <row r="36" spans="7:17" x14ac:dyDescent="0.3">
      <c r="G36" s="41">
        <v>8</v>
      </c>
      <c r="H36" s="28"/>
      <c r="I36" s="8"/>
      <c r="J36" s="9">
        <f t="shared" ref="J36:K36" si="20">E20</f>
        <v>0.92592592592592593</v>
      </c>
      <c r="K36" s="9">
        <f t="shared" si="20"/>
        <v>1</v>
      </c>
      <c r="L36" s="9">
        <f t="shared" si="12"/>
        <v>1.0971348587490364</v>
      </c>
      <c r="M36" s="8"/>
      <c r="N36" s="11">
        <f t="shared" si="13"/>
        <v>4.717590392097625E-3</v>
      </c>
      <c r="O36" s="9"/>
      <c r="P36" s="9">
        <f t="shared" si="9"/>
        <v>9.7134858749036379E-2</v>
      </c>
      <c r="Q36" s="29">
        <f t="shared" si="10"/>
        <v>8.9939684026885541E-2</v>
      </c>
    </row>
    <row r="37" spans="7:17" ht="15" thickBot="1" x14ac:dyDescent="0.35">
      <c r="G37" s="41">
        <v>9</v>
      </c>
      <c r="H37" s="28"/>
      <c r="I37" s="8"/>
      <c r="J37" s="9">
        <f t="shared" ref="J37:K37" si="21">E21</f>
        <v>1</v>
      </c>
      <c r="K37" s="9">
        <f t="shared" si="21"/>
        <v>0.60679611650485432</v>
      </c>
      <c r="L37" s="9">
        <f t="shared" si="12"/>
        <v>1.1515457768987973</v>
      </c>
      <c r="M37" s="8"/>
      <c r="N37" s="11">
        <f t="shared" si="13"/>
        <v>0.14837609624965811</v>
      </c>
      <c r="O37" s="9"/>
      <c r="P37" s="9">
        <f t="shared" si="9"/>
        <v>0.54474966039394301</v>
      </c>
      <c r="Q37" s="29">
        <f t="shared" si="10"/>
        <v>0.54474966039394301</v>
      </c>
    </row>
    <row r="38" spans="7:17" ht="15" thickBot="1" x14ac:dyDescent="0.35">
      <c r="H38" s="34"/>
      <c r="I38" s="35"/>
      <c r="J38" s="35"/>
      <c r="K38" s="35"/>
      <c r="L38" s="35"/>
      <c r="M38" s="36" t="s">
        <v>14</v>
      </c>
      <c r="N38" s="37">
        <f>SUM(N28:N37)</f>
        <v>0.5526752087686605</v>
      </c>
      <c r="O38" s="37"/>
      <c r="P38" s="37">
        <f t="shared" ref="P38" si="22">SUM(P28:P37)</f>
        <v>2.8997504306116015</v>
      </c>
      <c r="Q38" s="38">
        <f t="shared" ref="Q38" si="23">SUM(Q28:Q37)</f>
        <v>1.3495264411047247</v>
      </c>
    </row>
    <row r="40" spans="7:17" x14ac:dyDescent="0.3">
      <c r="H40" s="43" t="s">
        <v>29</v>
      </c>
    </row>
    <row r="41" spans="7:17" x14ac:dyDescent="0.3">
      <c r="H41" s="15"/>
    </row>
    <row r="42" spans="7:17" ht="15" thickBot="1" x14ac:dyDescent="0.35">
      <c r="H42" s="46" t="s">
        <v>26</v>
      </c>
      <c r="I42" s="47"/>
      <c r="J42" s="46" t="s">
        <v>27</v>
      </c>
      <c r="K42" s="48"/>
      <c r="P42" s="7" t="s">
        <v>15</v>
      </c>
      <c r="Q42" s="7" t="s">
        <v>16</v>
      </c>
    </row>
    <row r="43" spans="7:17" ht="15" thickBot="1" x14ac:dyDescent="0.35">
      <c r="G43" s="40" t="s">
        <v>33</v>
      </c>
      <c r="H43" s="30" t="s">
        <v>9</v>
      </c>
      <c r="I43" s="31" t="s">
        <v>10</v>
      </c>
      <c r="J43" s="31" t="s">
        <v>11</v>
      </c>
      <c r="K43" s="31" t="s">
        <v>12</v>
      </c>
      <c r="L43" s="31" t="s">
        <v>13</v>
      </c>
      <c r="M43" s="31"/>
      <c r="N43" s="31" t="s">
        <v>37</v>
      </c>
      <c r="O43" s="31"/>
      <c r="P43" s="32" t="s">
        <v>17</v>
      </c>
      <c r="Q43" s="33" t="s">
        <v>18</v>
      </c>
    </row>
    <row r="44" spans="7:17" x14ac:dyDescent="0.3">
      <c r="G44" s="41">
        <v>0</v>
      </c>
      <c r="H44" s="22">
        <f>H28-$K$6*(P38)</f>
        <v>0.38800087757090662</v>
      </c>
      <c r="I44" s="10">
        <f>I28-$K$6*(Q38)</f>
        <v>0.72105213061072759</v>
      </c>
      <c r="J44" s="9">
        <f>E12</f>
        <v>0</v>
      </c>
      <c r="K44" s="9">
        <f t="shared" ref="K44:K53" si="24">F12</f>
        <v>0</v>
      </c>
      <c r="L44" s="9">
        <f>$H$44+$I$44*J44</f>
        <v>0.38800087757090662</v>
      </c>
      <c r="M44" s="8"/>
      <c r="N44" s="11">
        <f>0.5*(K44-L44)^2</f>
        <v>7.5272340497896828E-2</v>
      </c>
      <c r="O44" s="9"/>
      <c r="P44" s="9">
        <f t="shared" ref="P44:P53" si="25">-(K44-L44)</f>
        <v>0.38800087757090662</v>
      </c>
      <c r="Q44" s="29">
        <f t="shared" ref="Q44:Q53" si="26">-J44*(K44-L44)</f>
        <v>0</v>
      </c>
    </row>
    <row r="45" spans="7:17" x14ac:dyDescent="0.3">
      <c r="G45" s="41">
        <v>1</v>
      </c>
      <c r="H45" s="28"/>
      <c r="I45" s="8"/>
      <c r="J45" s="9">
        <f t="shared" ref="J45:J53" si="27">E13</f>
        <v>0.22222222222222221</v>
      </c>
      <c r="K45" s="9">
        <f t="shared" si="24"/>
        <v>0.22330097087378642</v>
      </c>
      <c r="L45" s="9">
        <f t="shared" ref="L45:L53" si="28">$H$44+$I$44*J45</f>
        <v>0.54823468437329048</v>
      </c>
      <c r="M45" s="8"/>
      <c r="N45" s="11">
        <f t="shared" ref="N45:N53" si="29">0.5*(K45-L45)^2</f>
        <v>5.2790959084288894E-2</v>
      </c>
      <c r="O45" s="9"/>
      <c r="P45" s="9">
        <f t="shared" si="25"/>
        <v>0.32493371349950406</v>
      </c>
      <c r="Q45" s="29">
        <f t="shared" si="26"/>
        <v>7.2207491888778674E-2</v>
      </c>
    </row>
    <row r="46" spans="7:17" x14ac:dyDescent="0.3">
      <c r="G46" s="41">
        <v>2</v>
      </c>
      <c r="H46" s="28"/>
      <c r="I46" s="8"/>
      <c r="J46" s="9">
        <f t="shared" si="27"/>
        <v>0.24074074074074073</v>
      </c>
      <c r="K46" s="9">
        <f t="shared" si="24"/>
        <v>0.58252427184466016</v>
      </c>
      <c r="L46" s="9">
        <f t="shared" si="28"/>
        <v>0.56158750160682258</v>
      </c>
      <c r="M46" s="8"/>
      <c r="N46" s="11">
        <f t="shared" si="29"/>
        <v>2.1917417399600067E-4</v>
      </c>
      <c r="O46" s="9"/>
      <c r="P46" s="9">
        <f t="shared" si="25"/>
        <v>-2.0936770237837576E-2</v>
      </c>
      <c r="Q46" s="29">
        <f t="shared" si="26"/>
        <v>-5.0403335757757128E-3</v>
      </c>
    </row>
    <row r="47" spans="7:17" x14ac:dyDescent="0.3">
      <c r="G47" s="41">
        <v>3</v>
      </c>
      <c r="H47" s="28"/>
      <c r="I47" s="8"/>
      <c r="J47" s="9">
        <f t="shared" si="27"/>
        <v>0.33333333333333331</v>
      </c>
      <c r="K47" s="9">
        <f t="shared" si="24"/>
        <v>0.19902912621359223</v>
      </c>
      <c r="L47" s="9">
        <f t="shared" si="28"/>
        <v>0.62835158777448252</v>
      </c>
      <c r="M47" s="8"/>
      <c r="N47" s="11">
        <f t="shared" si="29"/>
        <v>9.2158888000351047E-2</v>
      </c>
      <c r="O47" s="9"/>
      <c r="P47" s="9">
        <f t="shared" si="25"/>
        <v>0.42932246156089027</v>
      </c>
      <c r="Q47" s="29">
        <f t="shared" si="26"/>
        <v>0.14310748718696342</v>
      </c>
    </row>
    <row r="48" spans="7:17" x14ac:dyDescent="0.3">
      <c r="G48" s="41">
        <v>4</v>
      </c>
      <c r="H48" s="28"/>
      <c r="I48" s="8"/>
      <c r="J48" s="9">
        <f t="shared" si="27"/>
        <v>0.37037037037037035</v>
      </c>
      <c r="K48" s="9">
        <f t="shared" si="24"/>
        <v>0.54854368932038833</v>
      </c>
      <c r="L48" s="9">
        <f t="shared" si="28"/>
        <v>0.6550572222415465</v>
      </c>
      <c r="M48" s="8"/>
      <c r="N48" s="11">
        <f t="shared" si="29"/>
        <v>5.6725663476733228E-3</v>
      </c>
      <c r="O48" s="9"/>
      <c r="P48" s="9">
        <f t="shared" si="25"/>
        <v>0.10651353292115817</v>
      </c>
      <c r="Q48" s="29">
        <f t="shared" si="26"/>
        <v>3.9449456637465991E-2</v>
      </c>
    </row>
    <row r="49" spans="7:17" x14ac:dyDescent="0.3">
      <c r="G49" s="41">
        <v>5</v>
      </c>
      <c r="H49" s="28"/>
      <c r="I49" s="8"/>
      <c r="J49" s="9">
        <f t="shared" si="27"/>
        <v>0.44444444444444442</v>
      </c>
      <c r="K49" s="9">
        <f t="shared" si="24"/>
        <v>0.38834951456310679</v>
      </c>
      <c r="L49" s="9">
        <f t="shared" si="28"/>
        <v>0.70846849117567445</v>
      </c>
      <c r="M49" s="8"/>
      <c r="N49" s="11">
        <f t="shared" si="29"/>
        <v>5.1238079593738821E-2</v>
      </c>
      <c r="O49" s="9"/>
      <c r="P49" s="9">
        <f t="shared" si="25"/>
        <v>0.32011897661256766</v>
      </c>
      <c r="Q49" s="29">
        <f t="shared" si="26"/>
        <v>0.14227510071669672</v>
      </c>
    </row>
    <row r="50" spans="7:17" x14ac:dyDescent="0.3">
      <c r="G50" s="41">
        <v>6</v>
      </c>
      <c r="H50" s="28"/>
      <c r="I50" s="8"/>
      <c r="J50" s="9">
        <f t="shared" si="27"/>
        <v>0.44444444444444442</v>
      </c>
      <c r="K50" s="9">
        <f t="shared" si="24"/>
        <v>0.53883495145631066</v>
      </c>
      <c r="L50" s="9">
        <f t="shared" si="28"/>
        <v>0.70846849117567445</v>
      </c>
      <c r="M50" s="8"/>
      <c r="N50" s="11">
        <f t="shared" si="29"/>
        <v>1.4387768898860486E-2</v>
      </c>
      <c r="O50" s="9"/>
      <c r="P50" s="9">
        <f t="shared" si="25"/>
        <v>0.16963353971936379</v>
      </c>
      <c r="Q50" s="29">
        <f t="shared" si="26"/>
        <v>7.539268431971724E-2</v>
      </c>
    </row>
    <row r="51" spans="7:17" x14ac:dyDescent="0.3">
      <c r="G51" s="41">
        <v>7</v>
      </c>
      <c r="H51" s="28"/>
      <c r="I51" s="8"/>
      <c r="J51" s="9">
        <f t="shared" si="27"/>
        <v>0.57407407407407407</v>
      </c>
      <c r="K51" s="9">
        <f t="shared" si="24"/>
        <v>0.529126213592233</v>
      </c>
      <c r="L51" s="9">
        <f t="shared" si="28"/>
        <v>0.80193821181039837</v>
      </c>
      <c r="M51" s="8"/>
      <c r="N51" s="11">
        <f t="shared" si="29"/>
        <v>3.7213193185894132E-2</v>
      </c>
      <c r="O51" s="9"/>
      <c r="P51" s="9">
        <f t="shared" si="25"/>
        <v>0.27281199821816537</v>
      </c>
      <c r="Q51" s="29">
        <f t="shared" si="26"/>
        <v>0.15661429527339124</v>
      </c>
    </row>
    <row r="52" spans="7:17" x14ac:dyDescent="0.3">
      <c r="G52" s="41">
        <v>8</v>
      </c>
      <c r="H52" s="28"/>
      <c r="I52" s="8"/>
      <c r="J52" s="9">
        <f t="shared" si="27"/>
        <v>0.92592592592592593</v>
      </c>
      <c r="K52" s="9">
        <f t="shared" si="24"/>
        <v>1</v>
      </c>
      <c r="L52" s="9">
        <f t="shared" si="28"/>
        <v>1.0556417392475064</v>
      </c>
      <c r="M52" s="8"/>
      <c r="N52" s="11">
        <f t="shared" si="29"/>
        <v>1.5480015732437455E-3</v>
      </c>
      <c r="O52" s="9"/>
      <c r="P52" s="9">
        <f t="shared" si="25"/>
        <v>5.5641739247506372E-2</v>
      </c>
      <c r="Q52" s="29">
        <f t="shared" si="26"/>
        <v>5.1520128932876268E-2</v>
      </c>
    </row>
    <row r="53" spans="7:17" ht="15" thickBot="1" x14ac:dyDescent="0.35">
      <c r="G53" s="41">
        <v>9</v>
      </c>
      <c r="H53" s="28"/>
      <c r="I53" s="8"/>
      <c r="J53" s="9">
        <f t="shared" si="27"/>
        <v>1</v>
      </c>
      <c r="K53" s="9">
        <f t="shared" si="24"/>
        <v>0.60679611650485432</v>
      </c>
      <c r="L53" s="9">
        <f t="shared" si="28"/>
        <v>1.1090530081816343</v>
      </c>
      <c r="M53" s="8"/>
      <c r="N53" s="11">
        <f t="shared" si="29"/>
        <v>0.12613099261841035</v>
      </c>
      <c r="O53" s="9"/>
      <c r="P53" s="9">
        <f t="shared" si="25"/>
        <v>0.50225689167678</v>
      </c>
      <c r="Q53" s="29">
        <f t="shared" si="26"/>
        <v>0.50225689167678</v>
      </c>
    </row>
    <row r="54" spans="7:17" ht="15" thickBot="1" x14ac:dyDescent="0.35">
      <c r="H54" s="34"/>
      <c r="I54" s="35"/>
      <c r="J54" s="35"/>
      <c r="K54" s="35"/>
      <c r="L54" s="35"/>
      <c r="M54" s="36" t="s">
        <v>14</v>
      </c>
      <c r="N54" s="37">
        <f>SUM(N44:N53)</f>
        <v>0.45663196397435357</v>
      </c>
      <c r="O54" s="37"/>
      <c r="P54" s="37">
        <f t="shared" ref="P54" si="30">SUM(P44:P53)</f>
        <v>2.5482969607890049</v>
      </c>
      <c r="Q54" s="38">
        <f t="shared" ref="Q54" si="31">SUM(Q44:Q53)</f>
        <v>1.1777832030568938</v>
      </c>
    </row>
    <row r="56" spans="7:17" x14ac:dyDescent="0.3">
      <c r="H56" s="43" t="s">
        <v>30</v>
      </c>
    </row>
  </sheetData>
  <mergeCells count="7">
    <mergeCell ref="H42:I42"/>
    <mergeCell ref="J42:K42"/>
    <mergeCell ref="B10:C10"/>
    <mergeCell ref="E10:F10"/>
    <mergeCell ref="J10:K10"/>
    <mergeCell ref="J26:K26"/>
    <mergeCell ref="H26:I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1A234-88AD-40DD-A983-856AA910D28D}">
  <dimension ref="A1:B11"/>
  <sheetViews>
    <sheetView workbookViewId="0">
      <selection activeCell="A4" sqref="A4"/>
    </sheetView>
  </sheetViews>
  <sheetFormatPr defaultRowHeight="14.4" x14ac:dyDescent="0.3"/>
  <cols>
    <col min="1" max="1" width="10.44140625" bestFit="1" customWidth="1"/>
    <col min="2" max="2" width="11.33203125" bestFit="1" customWidth="1"/>
  </cols>
  <sheetData>
    <row r="1" spans="1:2" x14ac:dyDescent="0.3">
      <c r="A1" s="26" t="s">
        <v>1</v>
      </c>
      <c r="B1" s="27" t="s">
        <v>2</v>
      </c>
    </row>
    <row r="2" spans="1:2" x14ac:dyDescent="0.3">
      <c r="A2" s="18">
        <v>1100</v>
      </c>
      <c r="B2" s="19">
        <v>199000</v>
      </c>
    </row>
    <row r="3" spans="1:2" x14ac:dyDescent="0.3">
      <c r="A3" s="18">
        <v>1400</v>
      </c>
      <c r="B3" s="19">
        <v>245000</v>
      </c>
    </row>
    <row r="4" spans="1:2" x14ac:dyDescent="0.3">
      <c r="A4" s="18">
        <v>1425</v>
      </c>
      <c r="B4" s="19">
        <v>319000</v>
      </c>
    </row>
    <row r="5" spans="1:2" x14ac:dyDescent="0.3">
      <c r="A5" s="18">
        <v>1550</v>
      </c>
      <c r="B5" s="19">
        <v>240000</v>
      </c>
    </row>
    <row r="6" spans="1:2" x14ac:dyDescent="0.3">
      <c r="A6" s="18">
        <v>1600</v>
      </c>
      <c r="B6" s="19">
        <v>312000</v>
      </c>
    </row>
    <row r="7" spans="1:2" x14ac:dyDescent="0.3">
      <c r="A7" s="18">
        <v>1700</v>
      </c>
      <c r="B7" s="19">
        <v>279000</v>
      </c>
    </row>
    <row r="8" spans="1:2" x14ac:dyDescent="0.3">
      <c r="A8" s="18">
        <v>1700</v>
      </c>
      <c r="B8" s="19">
        <v>310000</v>
      </c>
    </row>
    <row r="9" spans="1:2" x14ac:dyDescent="0.3">
      <c r="A9" s="18">
        <v>1875</v>
      </c>
      <c r="B9" s="19">
        <v>308000</v>
      </c>
    </row>
    <row r="10" spans="1:2" x14ac:dyDescent="0.3">
      <c r="A10" s="18">
        <v>2350</v>
      </c>
      <c r="B10" s="19">
        <v>405000</v>
      </c>
    </row>
    <row r="11" spans="1:2" ht="15" thickBot="1" x14ac:dyDescent="0.35">
      <c r="A11" s="20">
        <v>2450</v>
      </c>
      <c r="B11" s="21">
        <v>324000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created xsi:type="dcterms:W3CDTF">2018-12-14T16:17:31Z</dcterms:created>
  <dcterms:modified xsi:type="dcterms:W3CDTF">2018-12-14T23:31:10Z</dcterms:modified>
</cp:coreProperties>
</file>