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VEP Shield\"/>
    </mc:Choice>
  </mc:AlternateContent>
  <xr:revisionPtr revIDLastSave="0" documentId="13_ncr:1_{C4904A4E-03FE-41BD-A2EA-CB52F1243C3F}" xr6:coauthVersionLast="47" xr6:coauthVersionMax="47" xr10:uidLastSave="{00000000-0000-0000-0000-000000000000}"/>
  <bookViews>
    <workbookView xWindow="-120" yWindow="-120" windowWidth="29040" windowHeight="15840" activeTab="1" xr2:uid="{8E71F0B7-454C-4120-926B-5F502A5DE84C}"/>
  </bookViews>
  <sheets>
    <sheet name="BOM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E17" i="2"/>
  <c r="E16" i="2"/>
  <c r="C20" i="1" s="1"/>
  <c r="E15" i="2"/>
  <c r="E14" i="2"/>
  <c r="E13" i="2"/>
  <c r="C17" i="1" s="1"/>
  <c r="E12" i="2"/>
  <c r="C16" i="1" s="1"/>
  <c r="E11" i="2"/>
  <c r="C15" i="1" s="1"/>
  <c r="E10" i="2"/>
  <c r="C14" i="1" s="1"/>
  <c r="E9" i="2"/>
  <c r="E8" i="2"/>
  <c r="E7" i="2"/>
  <c r="E6" i="2"/>
  <c r="E4" i="2"/>
  <c r="C8" i="1" s="1"/>
  <c r="C21" i="1"/>
  <c r="C19" i="1"/>
  <c r="C7" i="1"/>
  <c r="C18" i="1"/>
  <c r="C13" i="1"/>
  <c r="C12" i="1"/>
  <c r="C10" i="1"/>
  <c r="C9" i="1"/>
  <c r="E3" i="2" l="1"/>
  <c r="C22" i="1" s="1"/>
  <c r="C11" i="1"/>
  <c r="C24" i="1" l="1"/>
</calcChain>
</file>

<file path=xl/sharedStrings.xml><?xml version="1.0" encoding="utf-8"?>
<sst xmlns="http://schemas.openxmlformats.org/spreadsheetml/2006/main" count="61" uniqueCount="55">
  <si>
    <t>Project:</t>
  </si>
  <si>
    <t>12V Digital Output and TTL Pulse Generator</t>
  </si>
  <si>
    <t>Revision</t>
  </si>
  <si>
    <t>Date</t>
  </si>
  <si>
    <t>Arduino Uno R3</t>
  </si>
  <si>
    <t>Custom PCB</t>
  </si>
  <si>
    <t>Pin Headers</t>
  </si>
  <si>
    <t>0.33uf Ceramic Disc Capacitor</t>
  </si>
  <si>
    <t>0.1uf Ceramic Disc Capacitor</t>
  </si>
  <si>
    <t>TIP120 MOSFET</t>
  </si>
  <si>
    <t>L7805CV Linear Voltage Regulator</t>
  </si>
  <si>
    <t>Resistor 1k1</t>
  </si>
  <si>
    <t>5mm Pitch Terminal Block (1x2)</t>
  </si>
  <si>
    <t>3.5mm Pitch Terminal Block (1x2)</t>
  </si>
  <si>
    <t>2.54mm Pitch JST PH Header (1x2)</t>
  </si>
  <si>
    <t>LED</t>
  </si>
  <si>
    <t>Price</t>
  </si>
  <si>
    <t>Link</t>
  </si>
  <si>
    <t>https://www.amazon.com/ELEGOO-Board-ATmega328P-ATMEGA16U2-Compliant/dp/B01EWOE0UU/</t>
  </si>
  <si>
    <t>Quantity</t>
  </si>
  <si>
    <t>https://www.amazon.com/DYWISHKEY-Monolithic-Multilayer-Capacitors-Assortment/dp/B07PRC5JJY/</t>
  </si>
  <si>
    <t>https://www.amazon.com/Bridgold-TIP120-Darlington-Bipolar-Transistor/dp/B07LG2C3MY/</t>
  </si>
  <si>
    <t>https://www.amazon.com/L7805CV-Positive-Voltage-Regulator-Package/dp/B01M32I31S/</t>
  </si>
  <si>
    <t>L7805CV</t>
  </si>
  <si>
    <t>https://www.amazon.com/BOJACK-Values-Resistor-Resistors-Assortment/dp/B08FD1XVL6/</t>
  </si>
  <si>
    <t>https://www.amazon.com/RuiLing-20-Pack-Terminal-Connectors-Arduino/dp/B07VCL684Q/</t>
  </si>
  <si>
    <t>https://www.amazon.com/DIYhz-green-Terminal-Connector-Arduino/dp/B07B791NMQ/</t>
  </si>
  <si>
    <t>https://www.amazon.com/Pieces-JST-PHR-Connector-Female-Header/dp/B0731MZCGF</t>
  </si>
  <si>
    <t>https://www.amazon.com/KeeYees-Diodes-Plastic-Mounting-Holders/dp/B07M9YT8C8/</t>
  </si>
  <si>
    <t>https://www.amazon.com/Breakaway-Header-Straight-Connector-Prototype/dp/B07BXDYTBP/</t>
  </si>
  <si>
    <t>Arduino</t>
  </si>
  <si>
    <t>PCBs</t>
  </si>
  <si>
    <t>Momentary Buttons</t>
  </si>
  <si>
    <t>DC Input Jacks</t>
  </si>
  <si>
    <t>BNC Connector</t>
  </si>
  <si>
    <t>https://www.amazon.com/Twidec-Normal-Momentary-Pre-soldered-PBS-110-XBK/dp/B07RPS2ZY3/</t>
  </si>
  <si>
    <t>https://www.amazon.com/OUOU-DC-099-Adapter-Threaded-Connector/dp/B08CR6RTHP/</t>
  </si>
  <si>
    <t>https://www.amazon.com/ANHAN-Bulkhead-Connector-Coaxial-Adapter/dp/B077VNHM8S/</t>
  </si>
  <si>
    <t>Item</t>
  </si>
  <si>
    <t>BNC Connectors</t>
  </si>
  <si>
    <t>LEDs</t>
  </si>
  <si>
    <t>JST Connectors</t>
  </si>
  <si>
    <t>Screw Terminal 3.5mm</t>
  </si>
  <si>
    <t>Screw Terminal 5.0mm</t>
  </si>
  <si>
    <t>Resistor Set</t>
  </si>
  <si>
    <t>TIP120</t>
  </si>
  <si>
    <t>Capacitor Set</t>
  </si>
  <si>
    <t>MOQ</t>
  </si>
  <si>
    <t>PPI</t>
  </si>
  <si>
    <t>TOTAL per Board</t>
  </si>
  <si>
    <t>TOTAL for Materials</t>
  </si>
  <si>
    <t>3D-Printed PLA+ Case</t>
  </si>
  <si>
    <t>Custom</t>
  </si>
  <si>
    <t>Total</t>
  </si>
  <si>
    <t>PLA+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</si>
</sst>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/>
    </xf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0" fillId="2" borderId="0" xfId="0" applyNumberFormat="1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0" fillId="0" borderId="0" xfId="1" applyNumberFormat="1" applyFon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8E9C-BE74-45EA-B18A-B30AFE4B0327}">
  <dimension ref="A1:D24"/>
  <sheetViews>
    <sheetView workbookViewId="0">
      <selection activeCell="C25" sqref="C25"/>
    </sheetView>
  </sheetViews>
  <sheetFormatPr defaultRowHeight="15" x14ac:dyDescent="0.25"/>
  <cols>
    <col min="1" max="1" width="31.28515625" bestFit="1" customWidth="1"/>
    <col min="2" max="2" width="31.28515625" customWidth="1"/>
    <col min="3" max="3" width="11.28515625" customWidth="1"/>
    <col min="5" max="5" width="21.42578125" bestFit="1" customWidth="1"/>
    <col min="8" max="8" width="94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s="2">
        <v>1</v>
      </c>
    </row>
    <row r="3" spans="1:4" x14ac:dyDescent="0.25">
      <c r="A3" t="s">
        <v>3</v>
      </c>
      <c r="B3" s="3">
        <v>44562</v>
      </c>
    </row>
    <row r="5" spans="1:4" x14ac:dyDescent="0.25">
      <c r="A5" s="9" t="s">
        <v>38</v>
      </c>
      <c r="B5" s="9" t="s">
        <v>19</v>
      </c>
      <c r="C5" s="9" t="s">
        <v>16</v>
      </c>
      <c r="D5" s="8"/>
    </row>
    <row r="6" spans="1:4" x14ac:dyDescent="0.25">
      <c r="A6" s="1"/>
      <c r="B6" s="1"/>
    </row>
    <row r="7" spans="1:4" x14ac:dyDescent="0.25">
      <c r="A7" t="s">
        <v>4</v>
      </c>
      <c r="B7">
        <v>1</v>
      </c>
      <c r="C7" s="5">
        <f>B7*Links!E5</f>
        <v>14.99</v>
      </c>
    </row>
    <row r="8" spans="1:4" x14ac:dyDescent="0.25">
      <c r="A8" t="s">
        <v>5</v>
      </c>
      <c r="B8">
        <v>1</v>
      </c>
      <c r="C8" s="5">
        <f>B8*Links!E4</f>
        <v>4.5999999999999996</v>
      </c>
    </row>
    <row r="9" spans="1:4" x14ac:dyDescent="0.25">
      <c r="A9" t="s">
        <v>6</v>
      </c>
      <c r="B9">
        <v>1</v>
      </c>
      <c r="C9" s="5">
        <f>B9*Links!E6</f>
        <v>0.11453333333333333</v>
      </c>
    </row>
    <row r="10" spans="1:4" x14ac:dyDescent="0.25">
      <c r="A10" t="s">
        <v>7</v>
      </c>
      <c r="B10">
        <v>1</v>
      </c>
      <c r="C10" s="5">
        <f>B10*Links!E7</f>
        <v>2.1149999999999999E-2</v>
      </c>
    </row>
    <row r="11" spans="1:4" x14ac:dyDescent="0.25">
      <c r="A11" t="s">
        <v>8</v>
      </c>
      <c r="B11">
        <v>1</v>
      </c>
      <c r="C11" s="5">
        <f>1*Links!E7</f>
        <v>2.1149999999999999E-2</v>
      </c>
    </row>
    <row r="12" spans="1:4" x14ac:dyDescent="0.25">
      <c r="A12" t="s">
        <v>9</v>
      </c>
      <c r="B12">
        <v>1</v>
      </c>
      <c r="C12" s="5">
        <f>B12*Links!E8</f>
        <v>0.44950000000000001</v>
      </c>
    </row>
    <row r="13" spans="1:4" x14ac:dyDescent="0.25">
      <c r="A13" t="s">
        <v>10</v>
      </c>
      <c r="B13">
        <v>1</v>
      </c>
      <c r="C13" s="5">
        <f>B13*Links!E9</f>
        <v>0.45750000000000002</v>
      </c>
    </row>
    <row r="14" spans="1:4" x14ac:dyDescent="0.25">
      <c r="A14" t="s">
        <v>11</v>
      </c>
      <c r="B14">
        <v>2</v>
      </c>
      <c r="C14" s="5">
        <f>B14*Links!E10</f>
        <v>2.198E-2</v>
      </c>
    </row>
    <row r="15" spans="1:4" x14ac:dyDescent="0.25">
      <c r="A15" t="s">
        <v>12</v>
      </c>
      <c r="B15">
        <v>1</v>
      </c>
      <c r="C15" s="5">
        <f>B15*Links!E11</f>
        <v>0.34950000000000003</v>
      </c>
    </row>
    <row r="16" spans="1:4" x14ac:dyDescent="0.25">
      <c r="A16" t="s">
        <v>13</v>
      </c>
      <c r="B16">
        <v>1</v>
      </c>
      <c r="C16" s="5">
        <f>B16*Links!E12</f>
        <v>0.24975</v>
      </c>
    </row>
    <row r="17" spans="1:3" x14ac:dyDescent="0.25">
      <c r="A17" t="s">
        <v>14</v>
      </c>
      <c r="B17">
        <v>5</v>
      </c>
      <c r="C17" s="5">
        <f>B17*Links!E13</f>
        <v>3.2474999999999996</v>
      </c>
    </row>
    <row r="18" spans="1:3" x14ac:dyDescent="0.25">
      <c r="A18" t="s">
        <v>15</v>
      </c>
      <c r="B18">
        <v>2</v>
      </c>
      <c r="C18" s="5">
        <f>B18*Links!E14</f>
        <v>0.46633333333333332</v>
      </c>
    </row>
    <row r="19" spans="1:3" x14ac:dyDescent="0.25">
      <c r="A19" t="s">
        <v>32</v>
      </c>
      <c r="B19">
        <v>2</v>
      </c>
      <c r="C19" s="5">
        <f>B19*Links!E15</f>
        <v>2.198</v>
      </c>
    </row>
    <row r="20" spans="1:3" x14ac:dyDescent="0.25">
      <c r="A20" t="s">
        <v>33</v>
      </c>
      <c r="B20">
        <v>2</v>
      </c>
      <c r="C20" s="5">
        <f>B20*Links!E16</f>
        <v>2.198</v>
      </c>
    </row>
    <row r="21" spans="1:3" x14ac:dyDescent="0.25">
      <c r="A21" t="s">
        <v>34</v>
      </c>
      <c r="B21">
        <v>1</v>
      </c>
      <c r="C21" s="5">
        <f>B21*Links!E17</f>
        <v>1.998</v>
      </c>
    </row>
    <row r="22" spans="1:3" x14ac:dyDescent="0.25">
      <c r="A22" t="s">
        <v>51</v>
      </c>
      <c r="B22">
        <v>1</v>
      </c>
      <c r="C22" s="5">
        <f>Links!E3</f>
        <v>1.1990000000000001</v>
      </c>
    </row>
    <row r="24" spans="1:3" x14ac:dyDescent="0.25">
      <c r="A24" s="6" t="s">
        <v>49</v>
      </c>
      <c r="C24" s="7">
        <f>SUM(C7:C22)</f>
        <v>32.581896666666665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75AD-3EB4-4E74-A75E-950780F5F995}">
  <dimension ref="A1:F19"/>
  <sheetViews>
    <sheetView tabSelected="1" workbookViewId="0">
      <selection activeCell="D25" sqref="D25"/>
    </sheetView>
  </sheetViews>
  <sheetFormatPr defaultRowHeight="15" x14ac:dyDescent="0.25"/>
  <cols>
    <col min="3" max="3" width="8.7109375" bestFit="1" customWidth="1"/>
    <col min="4" max="4" width="8.7109375" customWidth="1"/>
    <col min="6" max="6" width="94" bestFit="1" customWidth="1"/>
  </cols>
  <sheetData>
    <row r="1" spans="1:6" x14ac:dyDescent="0.25">
      <c r="A1" s="9" t="s">
        <v>38</v>
      </c>
      <c r="B1" s="9" t="s">
        <v>47</v>
      </c>
      <c r="C1" s="9" t="s">
        <v>19</v>
      </c>
      <c r="D1" s="9" t="s">
        <v>53</v>
      </c>
      <c r="E1" s="9" t="s">
        <v>48</v>
      </c>
      <c r="F1" s="9" t="s">
        <v>17</v>
      </c>
    </row>
    <row r="2" spans="1:6" x14ac:dyDescent="0.25">
      <c r="A2" s="6"/>
    </row>
    <row r="3" spans="1:6" x14ac:dyDescent="0.25">
      <c r="A3" s="6" t="s">
        <v>54</v>
      </c>
      <c r="B3" s="4">
        <v>11.99</v>
      </c>
      <c r="C3" s="10">
        <v>1</v>
      </c>
      <c r="D3" s="4">
        <f>B3*C3</f>
        <v>11.99</v>
      </c>
      <c r="E3" s="4">
        <f>B3/10</f>
        <v>1.1990000000000001</v>
      </c>
      <c r="F3" t="s">
        <v>52</v>
      </c>
    </row>
    <row r="4" spans="1:6" x14ac:dyDescent="0.25">
      <c r="A4" s="6" t="s">
        <v>31</v>
      </c>
      <c r="B4" s="4">
        <v>23</v>
      </c>
      <c r="C4" s="10">
        <v>1</v>
      </c>
      <c r="D4" s="4">
        <f t="shared" ref="D4:D17" si="0">B4*C4</f>
        <v>23</v>
      </c>
      <c r="E4" s="4">
        <f>B4/5</f>
        <v>4.5999999999999996</v>
      </c>
      <c r="F4" t="s">
        <v>52</v>
      </c>
    </row>
    <row r="5" spans="1:6" x14ac:dyDescent="0.25">
      <c r="A5" s="6" t="s">
        <v>30</v>
      </c>
      <c r="B5" s="4">
        <v>14.99</v>
      </c>
      <c r="C5" s="10">
        <v>5</v>
      </c>
      <c r="D5" s="4">
        <f t="shared" si="0"/>
        <v>74.95</v>
      </c>
      <c r="E5" s="4">
        <v>14.99</v>
      </c>
      <c r="F5" s="8" t="s">
        <v>18</v>
      </c>
    </row>
    <row r="6" spans="1:6" x14ac:dyDescent="0.25">
      <c r="A6" s="6" t="s">
        <v>6</v>
      </c>
      <c r="B6" s="4">
        <v>8.59</v>
      </c>
      <c r="C6" s="10">
        <v>1</v>
      </c>
      <c r="D6" s="4">
        <f t="shared" si="0"/>
        <v>8.59</v>
      </c>
      <c r="E6" s="4">
        <f>B6/75</f>
        <v>0.11453333333333333</v>
      </c>
      <c r="F6" t="s">
        <v>29</v>
      </c>
    </row>
    <row r="7" spans="1:6" x14ac:dyDescent="0.25">
      <c r="A7" s="6" t="s">
        <v>46</v>
      </c>
      <c r="B7" s="4">
        <v>12.69</v>
      </c>
      <c r="C7" s="10">
        <v>1</v>
      </c>
      <c r="D7" s="4">
        <f t="shared" si="0"/>
        <v>12.69</v>
      </c>
      <c r="E7" s="4">
        <f>B7/600</f>
        <v>2.1149999999999999E-2</v>
      </c>
      <c r="F7" t="s">
        <v>20</v>
      </c>
    </row>
    <row r="8" spans="1:6" x14ac:dyDescent="0.25">
      <c r="A8" s="6" t="s">
        <v>45</v>
      </c>
      <c r="B8" s="4">
        <v>8.99</v>
      </c>
      <c r="C8" s="10">
        <v>1</v>
      </c>
      <c r="D8" s="4">
        <f t="shared" si="0"/>
        <v>8.99</v>
      </c>
      <c r="E8" s="4">
        <f>B8/20</f>
        <v>0.44950000000000001</v>
      </c>
      <c r="F8" t="s">
        <v>21</v>
      </c>
    </row>
    <row r="9" spans="1:6" x14ac:dyDescent="0.25">
      <c r="A9" s="6" t="s">
        <v>23</v>
      </c>
      <c r="B9" s="4">
        <v>9.15</v>
      </c>
      <c r="C9" s="10">
        <v>1</v>
      </c>
      <c r="D9" s="4">
        <f t="shared" si="0"/>
        <v>9.15</v>
      </c>
      <c r="E9" s="4">
        <f>B9/20</f>
        <v>0.45750000000000002</v>
      </c>
      <c r="F9" t="s">
        <v>22</v>
      </c>
    </row>
    <row r="10" spans="1:6" x14ac:dyDescent="0.25">
      <c r="A10" s="6" t="s">
        <v>44</v>
      </c>
      <c r="B10" s="4">
        <v>10.99</v>
      </c>
      <c r="C10" s="10">
        <v>1</v>
      </c>
      <c r="D10" s="4">
        <f t="shared" si="0"/>
        <v>10.99</v>
      </c>
      <c r="E10" s="4">
        <f>B10/1000</f>
        <v>1.099E-2</v>
      </c>
      <c r="F10" t="s">
        <v>24</v>
      </c>
    </row>
    <row r="11" spans="1:6" x14ac:dyDescent="0.25">
      <c r="A11" s="6" t="s">
        <v>43</v>
      </c>
      <c r="B11" s="4">
        <v>6.99</v>
      </c>
      <c r="C11" s="10">
        <v>1</v>
      </c>
      <c r="D11" s="4">
        <f t="shared" si="0"/>
        <v>6.99</v>
      </c>
      <c r="E11" s="4">
        <f>B11/20</f>
        <v>0.34950000000000003</v>
      </c>
      <c r="F11" t="s">
        <v>25</v>
      </c>
    </row>
    <row r="12" spans="1:6" x14ac:dyDescent="0.25">
      <c r="A12" s="6" t="s">
        <v>42</v>
      </c>
      <c r="B12" s="4">
        <v>9.99</v>
      </c>
      <c r="C12" s="10">
        <v>1</v>
      </c>
      <c r="D12" s="4">
        <f t="shared" si="0"/>
        <v>9.99</v>
      </c>
      <c r="E12" s="4">
        <f>B12/40</f>
        <v>0.24975</v>
      </c>
      <c r="F12" t="s">
        <v>26</v>
      </c>
    </row>
    <row r="13" spans="1:6" x14ac:dyDescent="0.25">
      <c r="A13" s="6" t="s">
        <v>41</v>
      </c>
      <c r="B13" s="4">
        <v>12.99</v>
      </c>
      <c r="C13" s="10">
        <v>1</v>
      </c>
      <c r="D13" s="4">
        <f t="shared" si="0"/>
        <v>12.99</v>
      </c>
      <c r="E13" s="4">
        <f>B13/20</f>
        <v>0.64949999999999997</v>
      </c>
      <c r="F13" t="s">
        <v>27</v>
      </c>
    </row>
    <row r="14" spans="1:6" x14ac:dyDescent="0.25">
      <c r="A14" s="6" t="s">
        <v>40</v>
      </c>
      <c r="B14" s="4">
        <v>13.99</v>
      </c>
      <c r="C14" s="10">
        <v>1</v>
      </c>
      <c r="D14" s="4">
        <f t="shared" si="0"/>
        <v>13.99</v>
      </c>
      <c r="E14" s="4">
        <f>B14/60</f>
        <v>0.23316666666666666</v>
      </c>
      <c r="F14" t="s">
        <v>28</v>
      </c>
    </row>
    <row r="15" spans="1:6" x14ac:dyDescent="0.25">
      <c r="A15" s="6" t="s">
        <v>32</v>
      </c>
      <c r="B15" s="4">
        <v>10.99</v>
      </c>
      <c r="C15" s="10">
        <v>1</v>
      </c>
      <c r="D15" s="4">
        <f t="shared" si="0"/>
        <v>10.99</v>
      </c>
      <c r="E15" s="5">
        <f>B15/10</f>
        <v>1.099</v>
      </c>
      <c r="F15" t="s">
        <v>35</v>
      </c>
    </row>
    <row r="16" spans="1:6" x14ac:dyDescent="0.25">
      <c r="A16" s="6" t="s">
        <v>33</v>
      </c>
      <c r="B16" s="4">
        <v>10.99</v>
      </c>
      <c r="C16" s="10">
        <v>1</v>
      </c>
      <c r="D16" s="4">
        <f t="shared" si="0"/>
        <v>10.99</v>
      </c>
      <c r="E16" s="5">
        <f>B16/10</f>
        <v>1.099</v>
      </c>
      <c r="F16" t="s">
        <v>36</v>
      </c>
    </row>
    <row r="17" spans="1:6" x14ac:dyDescent="0.25">
      <c r="A17" s="6" t="s">
        <v>39</v>
      </c>
      <c r="B17" s="4">
        <v>9.99</v>
      </c>
      <c r="C17" s="10">
        <v>1</v>
      </c>
      <c r="D17" s="4">
        <f t="shared" si="0"/>
        <v>9.99</v>
      </c>
      <c r="E17" s="5">
        <f>B17/5</f>
        <v>1.998</v>
      </c>
      <c r="F17" t="s">
        <v>37</v>
      </c>
    </row>
    <row r="19" spans="1:6" x14ac:dyDescent="0.25">
      <c r="A19" s="11" t="s">
        <v>50</v>
      </c>
      <c r="B19" s="7"/>
      <c r="C19" s="7"/>
      <c r="D19" s="7">
        <f>SUM(D3:D17)</f>
        <v>236.28000000000009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Mesches</dc:creator>
  <cp:lastModifiedBy>Joseph Mesches</cp:lastModifiedBy>
  <dcterms:created xsi:type="dcterms:W3CDTF">2022-01-24T20:13:37Z</dcterms:created>
  <dcterms:modified xsi:type="dcterms:W3CDTF">2022-01-24T20:54:53Z</dcterms:modified>
</cp:coreProperties>
</file>