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knuut\Downloads\"/>
    </mc:Choice>
  </mc:AlternateContent>
  <xr:revisionPtr revIDLastSave="0" documentId="13_ncr:1_{D237D5ED-4839-4DF5-8903-BF172996ADCA}" xr6:coauthVersionLast="47" xr6:coauthVersionMax="47" xr10:uidLastSave="{00000000-0000-0000-0000-000000000000}"/>
  <bookViews>
    <workbookView xWindow="-120" yWindow="-120" windowWidth="38640" windowHeight="21120" xr2:uid="{00000000-000D-0000-FFFF-FFFF00000000}"/>
  </bookViews>
  <sheets>
    <sheet name="Overview" sheetId="34" r:id="rId1"/>
    <sheet name="Ratios Pivot Table" sheetId="22" r:id="rId2"/>
    <sheet name=" Pivot Balance Sheets" sheetId="29" r:id="rId3"/>
    <sheet name=" Pivot Income Statements" sheetId="30" r:id="rId4"/>
    <sheet name=" Ratios Martinrea" sheetId="33" r:id="rId5"/>
    <sheet name=" Ratios Linamar" sheetId="32" r:id="rId6"/>
    <sheet name="Q1 Data combined" sheetId="19" state="hidden" r:id="rId7"/>
    <sheet name="Q2 Income Statements Combined" sheetId="25" state="hidden" r:id="rId8"/>
    <sheet name="Q2 Balance Sheets Combined" sheetId="23" state="hidden" r:id="rId9"/>
  </sheets>
  <definedNames>
    <definedName name="_xlnm._FilterDatabase" localSheetId="6" hidden="1">'Q1 Data combined'!$A$2:$E$130</definedName>
    <definedName name="_xlnm._FilterDatabase" localSheetId="8" hidden="1">'Q2 Balance Sheets Combined'!$O$1:$O$305</definedName>
    <definedName name="Slicer_Company">#N/A</definedName>
    <definedName name="Slicer_Company1">#N/A</definedName>
    <definedName name="Slicer_Company2">#N/A</definedName>
    <definedName name="Slicer_Metric">#N/A</definedName>
    <definedName name="Slicer_Ratio">#N/A</definedName>
    <definedName name="Slicer_Year">#N/A</definedName>
    <definedName name="Slicer_Year1">#N/A</definedName>
    <definedName name="Slicer_Year2">#N/A</definedName>
  </definedNames>
  <calcPr calcId="191028"/>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33" l="1"/>
  <c r="E27" i="33"/>
  <c r="F27" i="33"/>
  <c r="D28" i="33"/>
  <c r="E28" i="33"/>
  <c r="F28" i="33"/>
  <c r="C27" i="33"/>
  <c r="C28" i="33"/>
  <c r="D86" i="33"/>
  <c r="E86" i="33"/>
  <c r="F86" i="33"/>
  <c r="C86" i="33"/>
  <c r="D76" i="33"/>
  <c r="E76" i="33"/>
  <c r="F76" i="33"/>
  <c r="C76" i="33"/>
  <c r="D47" i="33"/>
  <c r="E47" i="33"/>
  <c r="F47" i="33"/>
  <c r="C47" i="33"/>
  <c r="D42" i="33"/>
  <c r="E42" i="33"/>
  <c r="F42" i="33"/>
  <c r="C42" i="33"/>
  <c r="F68" i="33"/>
  <c r="E68" i="33"/>
  <c r="D68" i="33"/>
  <c r="C68" i="33"/>
  <c r="F63" i="33"/>
  <c r="E63" i="33"/>
  <c r="D63" i="33"/>
  <c r="C63" i="33"/>
  <c r="F58" i="33"/>
  <c r="E58" i="33"/>
  <c r="D58" i="33"/>
  <c r="C58" i="33"/>
  <c r="F53" i="33"/>
  <c r="E53" i="33"/>
  <c r="D53" i="33"/>
  <c r="C53" i="33"/>
  <c r="C35" i="33"/>
  <c r="D35" i="33"/>
  <c r="E35" i="33"/>
  <c r="F35" i="33"/>
  <c r="D20" i="33"/>
  <c r="D21" i="33" s="1"/>
  <c r="E20" i="33"/>
  <c r="E21" i="33" s="1"/>
  <c r="F20" i="33"/>
  <c r="F21" i="33" s="1"/>
  <c r="C20" i="33"/>
  <c r="C21" i="33" s="1"/>
  <c r="F15" i="33"/>
  <c r="E15" i="33"/>
  <c r="D15" i="33"/>
  <c r="C15" i="33"/>
  <c r="F10" i="33"/>
  <c r="E10" i="33"/>
  <c r="D10" i="33"/>
  <c r="C10" i="33"/>
  <c r="F4" i="33"/>
  <c r="E4" i="33"/>
  <c r="D4" i="33"/>
  <c r="C4" i="33"/>
  <c r="C30" i="32"/>
  <c r="C23" i="32"/>
  <c r="C16" i="32"/>
  <c r="C11" i="32"/>
  <c r="C5" i="32"/>
  <c r="F96" i="32"/>
  <c r="E96" i="32"/>
  <c r="D96" i="32"/>
  <c r="C96" i="32"/>
  <c r="F90" i="32"/>
  <c r="E90" i="32"/>
  <c r="D90" i="32"/>
  <c r="C90" i="32"/>
  <c r="F84" i="32"/>
  <c r="E84" i="32"/>
  <c r="D84" i="32"/>
  <c r="C84" i="32"/>
  <c r="F78" i="32"/>
  <c r="E78" i="32"/>
  <c r="D78" i="32"/>
  <c r="C78" i="32"/>
  <c r="F77" i="32"/>
  <c r="E77" i="32"/>
  <c r="D77" i="32"/>
  <c r="C77" i="32"/>
  <c r="F71" i="32"/>
  <c r="E71" i="32"/>
  <c r="D71" i="32"/>
  <c r="C71" i="32"/>
  <c r="F66" i="32"/>
  <c r="E66" i="32"/>
  <c r="D66" i="32"/>
  <c r="C66" i="32"/>
  <c r="F61" i="32"/>
  <c r="E61" i="32"/>
  <c r="D61" i="32"/>
  <c r="C61" i="32"/>
  <c r="F56" i="32"/>
  <c r="E56" i="32"/>
  <c r="D56" i="32"/>
  <c r="C56" i="32"/>
  <c r="F50" i="32"/>
  <c r="E50" i="32"/>
  <c r="D50" i="32"/>
  <c r="C50" i="32"/>
  <c r="F45" i="32"/>
  <c r="E45" i="32"/>
  <c r="D45" i="32"/>
  <c r="C45" i="32"/>
  <c r="F37" i="32"/>
  <c r="E37" i="32"/>
  <c r="D37" i="32"/>
  <c r="C37" i="32"/>
  <c r="F29" i="32"/>
  <c r="F30" i="32" s="1"/>
  <c r="E29" i="32"/>
  <c r="E30" i="32" s="1"/>
  <c r="D29" i="32"/>
  <c r="D30" i="32" s="1"/>
  <c r="C29" i="32"/>
  <c r="F22" i="32"/>
  <c r="F23" i="32" s="1"/>
  <c r="E22" i="32"/>
  <c r="E23" i="32" s="1"/>
  <c r="D22" i="32"/>
  <c r="D23" i="32" s="1"/>
  <c r="C22" i="32"/>
  <c r="F16" i="32"/>
  <c r="E16" i="32"/>
  <c r="D16" i="32"/>
  <c r="F11" i="32"/>
  <c r="E11" i="32"/>
  <c r="D11" i="32"/>
  <c r="F5" i="32"/>
  <c r="E5" i="32"/>
  <c r="D5" i="32"/>
  <c r="E63" i="19"/>
  <c r="E62" i="19"/>
  <c r="E38" i="19"/>
  <c r="D81" i="33" l="1"/>
  <c r="E81" i="33"/>
  <c r="C81" i="33"/>
  <c r="F81" i="33"/>
</calcChain>
</file>

<file path=xl/sharedStrings.xml><?xml version="1.0" encoding="utf-8"?>
<sst xmlns="http://schemas.openxmlformats.org/spreadsheetml/2006/main" count="1492" uniqueCount="115">
  <si>
    <t>Pivot Table Comparison</t>
  </si>
  <si>
    <t>Company</t>
  </si>
  <si>
    <t>Year</t>
  </si>
  <si>
    <t>Metric</t>
  </si>
  <si>
    <t>Ratio</t>
  </si>
  <si>
    <t>Linamar</t>
  </si>
  <si>
    <t>Martinrea</t>
  </si>
  <si>
    <t>Equity</t>
  </si>
  <si>
    <t>PE</t>
  </si>
  <si>
    <t>Row Labels</t>
  </si>
  <si>
    <t>$CAD</t>
  </si>
  <si>
    <t>Percentage of Total Assets</t>
  </si>
  <si>
    <t>Assets</t>
  </si>
  <si>
    <t>Current Assets</t>
  </si>
  <si>
    <t>Cash</t>
  </si>
  <si>
    <t>Inventory</t>
  </si>
  <si>
    <t>Other</t>
  </si>
  <si>
    <t>Receivables</t>
  </si>
  <si>
    <t>Non-Current Assets</t>
  </si>
  <si>
    <t>Intangibles</t>
  </si>
  <si>
    <t>Investments</t>
  </si>
  <si>
    <t>PPE</t>
  </si>
  <si>
    <t>Goodwill</t>
  </si>
  <si>
    <t>Liabilities &amp; Shareholders' Equity</t>
  </si>
  <si>
    <t>Current Liabilities</t>
  </si>
  <si>
    <t>Accounts payable</t>
  </si>
  <si>
    <t>Current portion of LT debt (all)</t>
  </si>
  <si>
    <t>Non-Current Liabilities</t>
  </si>
  <si>
    <t>Long term debt (interest bearing)</t>
  </si>
  <si>
    <t>Pension</t>
  </si>
  <si>
    <t>Shareholders' Equity</t>
  </si>
  <si>
    <t>Capital stock</t>
  </si>
  <si>
    <t>Retained earnings</t>
  </si>
  <si>
    <t>Column Labels</t>
  </si>
  <si>
    <t>Income Statement</t>
  </si>
  <si>
    <t>Percentage of Sales</t>
  </si>
  <si>
    <t>Sales</t>
  </si>
  <si>
    <t>Total cost of sales</t>
  </si>
  <si>
    <t>Gross profit</t>
  </si>
  <si>
    <t>R&amp;D</t>
  </si>
  <si>
    <t>SG&amp;A</t>
  </si>
  <si>
    <t>Depreciation and amortization</t>
  </si>
  <si>
    <t>Other operating expenses</t>
  </si>
  <si>
    <t>Total operating expenses</t>
  </si>
  <si>
    <t>Operating income</t>
  </si>
  <si>
    <t>Finance expense</t>
  </si>
  <si>
    <t>Other expenses/losses</t>
  </si>
  <si>
    <t>Total non-operating expenses</t>
  </si>
  <si>
    <t>Income before taxes</t>
  </si>
  <si>
    <t>Income taxes</t>
  </si>
  <si>
    <t>Net earnings attributable to non-controlling interests</t>
  </si>
  <si>
    <t>Net earnings attributable to shareholders</t>
  </si>
  <si>
    <t>Net earnings</t>
  </si>
  <si>
    <t>Liquidity</t>
  </si>
  <si>
    <t>Current assets</t>
  </si>
  <si>
    <t>Current liabilities</t>
  </si>
  <si>
    <t>Current ratio</t>
  </si>
  <si>
    <t>Cash and cash equivalents</t>
  </si>
  <si>
    <t>Quick ratio</t>
  </si>
  <si>
    <t>Activity</t>
  </si>
  <si>
    <t>Avg. collection period</t>
  </si>
  <si>
    <t>COGS</t>
  </si>
  <si>
    <t>Inventory turnover</t>
  </si>
  <si>
    <t>Days to sell inventory</t>
  </si>
  <si>
    <t>AP turnover</t>
  </si>
  <si>
    <t>AP payment period</t>
  </si>
  <si>
    <t>Solvency</t>
  </si>
  <si>
    <t>LT debt (interest bearing)</t>
  </si>
  <si>
    <t>Total equity</t>
  </si>
  <si>
    <t>Debt to equity</t>
  </si>
  <si>
    <t>Debt to capitalization</t>
  </si>
  <si>
    <t>Dupont analysis</t>
  </si>
  <si>
    <t>Profitability</t>
  </si>
  <si>
    <t xml:space="preserve">Sales </t>
  </si>
  <si>
    <t>Gross margin</t>
  </si>
  <si>
    <t>Profit margin</t>
  </si>
  <si>
    <t>Total assets</t>
  </si>
  <si>
    <t>Assets turnover</t>
  </si>
  <si>
    <t>Financial leverage</t>
  </si>
  <si>
    <t>ROE (Return on Equity)</t>
  </si>
  <si>
    <t>EPS (basic)</t>
  </si>
  <si>
    <t>Share price</t>
  </si>
  <si>
    <t>PE (Price / Earnings)</t>
  </si>
  <si>
    <t>Dividends per share</t>
  </si>
  <si>
    <t>Dividend yield</t>
  </si>
  <si>
    <t>Cash flow from operating activities</t>
  </si>
  <si>
    <t>Net capital expenditures</t>
  </si>
  <si>
    <t>Net free cash flow</t>
  </si>
  <si>
    <t>Weighted average common shares</t>
  </si>
  <si>
    <t>Adjusted shares for dilution</t>
  </si>
  <si>
    <t>EPS (diluted)</t>
  </si>
  <si>
    <t>Dividends</t>
  </si>
  <si>
    <t>Dividends on preferred shares</t>
  </si>
  <si>
    <t>Value</t>
  </si>
  <si>
    <t>Current</t>
  </si>
  <si>
    <t>Accounts payable payment period</t>
  </si>
  <si>
    <t>Asset turnover</t>
  </si>
  <si>
    <t>Quick</t>
  </si>
  <si>
    <t>Average collection period</t>
  </si>
  <si>
    <t>Net debt as a percentage of total capitalization</t>
  </si>
  <si>
    <t>EPS</t>
  </si>
  <si>
    <t>Account</t>
  </si>
  <si>
    <t>Common Size Analysis</t>
  </si>
  <si>
    <t>Group_2</t>
  </si>
  <si>
    <t>Group_3</t>
  </si>
  <si>
    <t>Common Size</t>
  </si>
  <si>
    <t>-</t>
  </si>
  <si>
    <t>Pension &amp; other post-retirement benefits</t>
  </si>
  <si>
    <t>Description:</t>
  </si>
  <si>
    <r>
      <t xml:space="preserve">This file contains a comparable company analysis of two Canadian auto parts manufacturers — </t>
    </r>
    <r>
      <rPr>
        <b/>
        <sz val="11"/>
        <color theme="1"/>
        <rFont val="Calibri"/>
        <family val="2"/>
        <scheme val="minor"/>
      </rPr>
      <t>Martinrea International Inc.</t>
    </r>
    <r>
      <rPr>
        <sz val="11"/>
        <color theme="1"/>
        <rFont val="Calibri"/>
        <family val="2"/>
        <scheme val="minor"/>
      </rPr>
      <t xml:space="preserve"> and </t>
    </r>
    <r>
      <rPr>
        <b/>
        <sz val="11"/>
        <color theme="1"/>
        <rFont val="Calibri"/>
        <family val="2"/>
        <scheme val="minor"/>
      </rPr>
      <t>Linamar Corporation</t>
    </r>
    <r>
      <rPr>
        <sz val="11"/>
        <color theme="1"/>
        <rFont val="Calibri"/>
        <family val="2"/>
        <scheme val="minor"/>
      </rPr>
      <t>.</t>
    </r>
  </si>
  <si>
    <t>All financial figures are sourced from publicly available information, including annual and quarterly reports published on the companies' investor relations websites. The analysis includes:</t>
  </si>
  <si>
    <t>This project was completed as part of MBA-level coursework at the University of Calgary, Fall 2024.</t>
  </si>
  <si>
    <t>- Key financial metrics (e.g., revenue, net income)</t>
  </si>
  <si>
    <t>- Valuation multiples (EPS, P/E, etc.)</t>
  </si>
  <si>
    <t>- Pivot tables for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</si>
</sst>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_-* #,##0_-;\-* #,##0_-;_-* &quot;-&quot;??_-;_-@_-"/>
    <numFmt numFmtId="166" formatCode="0.0\ %"/>
    <numFmt numFmtId="167" formatCode="_-[$$-1009]* #,##0.00_-;\-[$$-1009]* #,##0.00_-;_-[$$-1009]* &quot;-&quot;??_-;_-@_-"/>
    <numFmt numFmtId="168" formatCode="_-&quot;$&quot;* #,##0.00_-;\-&quot;$&quot;* #,##0.00_-;_-&quot;$&quot;* &quot;-&quot;??_-;_-@_-"/>
    <numFmt numFmtId="169" formatCode="_-&quot;$&quot;* #,##0_-;\-&quot;$&quot;* #,##0_-;_-&quot;$&quot;* &quot;-&quot;_-;_-@_-"/>
    <numFmt numFmtId="170" formatCode="0.0"/>
  </numFmts>
  <fonts count="1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1"/>
      <color theme="1"/>
      <name val="Times New Roman"/>
      <family val="1"/>
    </font>
    <font>
      <sz val="14"/>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sz val="11"/>
      <color rgb="FFFF0000"/>
      <name val="Calibri"/>
      <family val="2"/>
      <scheme val="minor"/>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tint="0.89999084444715716"/>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n">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69">
    <xf numFmtId="0" fontId="0" fillId="0" borderId="0" xfId="0"/>
    <xf numFmtId="165" fontId="0" fillId="0" borderId="0" xfId="1" applyNumberFormat="1" applyFont="1"/>
    <xf numFmtId="2" fontId="0" fillId="0" borderId="0" xfId="0" applyNumberFormat="1"/>
    <xf numFmtId="1" fontId="0" fillId="0" borderId="0" xfId="0" applyNumberFormat="1"/>
    <xf numFmtId="9" fontId="0" fillId="0" borderId="0" xfId="2" applyFont="1"/>
    <xf numFmtId="10" fontId="0" fillId="0" borderId="0" xfId="2" applyNumberFormat="1" applyFont="1"/>
    <xf numFmtId="2" fontId="0" fillId="0" borderId="0" xfId="2" applyNumberFormat="1" applyFont="1"/>
    <xf numFmtId="0" fontId="4" fillId="0" borderId="0" xfId="0" applyFont="1"/>
    <xf numFmtId="10" fontId="0" fillId="0" borderId="0" xfId="0" applyNumberFormat="1"/>
    <xf numFmtId="0" fontId="4" fillId="0" borderId="0" xfId="0" applyFont="1" applyAlignment="1">
      <alignment vertical="center"/>
    </xf>
    <xf numFmtId="0" fontId="0" fillId="0" borderId="0" xfId="0" applyAlignment="1">
      <alignment horizontal="left"/>
    </xf>
    <xf numFmtId="0" fontId="2" fillId="0" borderId="1" xfId="0" applyFont="1" applyBorder="1"/>
    <xf numFmtId="0" fontId="7" fillId="0" borderId="0" xfId="0" applyFont="1"/>
    <xf numFmtId="0" fontId="5" fillId="0" borderId="0" xfId="0" applyFont="1"/>
    <xf numFmtId="167" fontId="0" fillId="0" borderId="0" xfId="0" applyNumberFormat="1"/>
    <xf numFmtId="166" fontId="0" fillId="0" borderId="0" xfId="0" applyNumberFormat="1"/>
    <xf numFmtId="0" fontId="6" fillId="0" borderId="0" xfId="0" applyFont="1" applyAlignment="1">
      <alignment horizontal="left"/>
    </xf>
    <xf numFmtId="167" fontId="2" fillId="0" borderId="0" xfId="0" applyNumberFormat="1" applyFont="1"/>
    <xf numFmtId="0" fontId="0" fillId="0" borderId="0" xfId="0" pivotButton="1"/>
    <xf numFmtId="0" fontId="1" fillId="0" borderId="0" xfId="0" applyFont="1"/>
    <xf numFmtId="0" fontId="1" fillId="0" borderId="0" xfId="0" pivotButton="1" applyFont="1"/>
    <xf numFmtId="0" fontId="1" fillId="0" borderId="0" xfId="0" applyFont="1" applyAlignment="1">
      <alignment horizontal="left"/>
    </xf>
    <xf numFmtId="0" fontId="1" fillId="0" borderId="0" xfId="0" applyFont="1" applyAlignment="1">
      <alignment horizontal="left" indent="1"/>
    </xf>
    <xf numFmtId="0" fontId="1" fillId="0" borderId="0" xfId="0" applyFont="1" applyAlignment="1">
      <alignment horizontal="left" indent="2"/>
    </xf>
    <xf numFmtId="10" fontId="2" fillId="0" borderId="0" xfId="0" applyNumberFormat="1" applyFont="1"/>
    <xf numFmtId="165" fontId="1" fillId="0" borderId="0" xfId="1" applyNumberFormat="1" applyFont="1" applyBorder="1"/>
    <xf numFmtId="166" fontId="1" fillId="0" borderId="0" xfId="2" applyNumberFormat="1" applyFont="1" applyFill="1" applyBorder="1"/>
    <xf numFmtId="168" fontId="8" fillId="0" borderId="0" xfId="0" applyNumberFormat="1" applyFont="1"/>
    <xf numFmtId="168" fontId="0" fillId="0" borderId="0" xfId="0" applyNumberFormat="1"/>
    <xf numFmtId="0" fontId="8" fillId="0" borderId="0" xfId="0" applyFont="1"/>
    <xf numFmtId="168" fontId="9" fillId="0" borderId="0" xfId="0" applyNumberFormat="1" applyFont="1"/>
    <xf numFmtId="164" fontId="9" fillId="0" borderId="0" xfId="0" applyNumberFormat="1" applyFont="1"/>
    <xf numFmtId="0" fontId="0" fillId="0" borderId="0" xfId="0" applyAlignment="1">
      <alignment horizontal="center"/>
    </xf>
    <xf numFmtId="0" fontId="0" fillId="0" borderId="1" xfId="0" applyBorder="1"/>
    <xf numFmtId="0" fontId="10" fillId="2" borderId="1" xfId="0" applyFont="1" applyFill="1" applyBorder="1" applyAlignment="1">
      <alignment horizontal="center" vertical="center"/>
    </xf>
    <xf numFmtId="169" fontId="0" fillId="0" borderId="0" xfId="0" applyNumberFormat="1" applyAlignment="1">
      <alignment horizontal="center"/>
    </xf>
    <xf numFmtId="2" fontId="8" fillId="0" borderId="0" xfId="0" applyNumberFormat="1" applyFont="1" applyAlignment="1">
      <alignment horizontal="center"/>
    </xf>
    <xf numFmtId="169" fontId="0" fillId="0" borderId="0" xfId="0" applyNumberFormat="1"/>
    <xf numFmtId="169" fontId="0" fillId="0" borderId="1" xfId="0" applyNumberFormat="1" applyBorder="1"/>
    <xf numFmtId="170" fontId="8" fillId="0" borderId="0" xfId="0" applyNumberFormat="1" applyFont="1" applyAlignment="1">
      <alignment horizontal="center"/>
    </xf>
    <xf numFmtId="3" fontId="0" fillId="0" borderId="0" xfId="0" applyNumberFormat="1"/>
    <xf numFmtId="0" fontId="10" fillId="2" borderId="0" xfId="0" applyFont="1" applyFill="1" applyAlignment="1">
      <alignment horizontal="center" vertical="center"/>
    </xf>
    <xf numFmtId="0" fontId="8" fillId="0" borderId="2" xfId="0" applyFont="1" applyBorder="1"/>
    <xf numFmtId="2" fontId="8" fillId="0" borderId="2" xfId="0" applyNumberFormat="1" applyFont="1" applyBorder="1" applyAlignment="1">
      <alignment horizontal="center"/>
    </xf>
    <xf numFmtId="3" fontId="0" fillId="0" borderId="1" xfId="0" applyNumberFormat="1" applyBorder="1"/>
    <xf numFmtId="10" fontId="8" fillId="0" borderId="0" xfId="2" applyNumberFormat="1" applyFont="1" applyAlignment="1">
      <alignment horizontal="center"/>
    </xf>
    <xf numFmtId="0" fontId="2" fillId="0" borderId="0" xfId="0" applyFont="1"/>
    <xf numFmtId="2" fontId="0" fillId="0" borderId="1" xfId="0" applyNumberFormat="1" applyBorder="1"/>
    <xf numFmtId="164" fontId="0" fillId="0" borderId="0" xfId="0" applyNumberFormat="1"/>
    <xf numFmtId="0" fontId="11" fillId="0" borderId="0" xfId="0" applyFont="1"/>
    <xf numFmtId="2" fontId="8" fillId="0" borderId="0" xfId="2" applyNumberFormat="1" applyFont="1" applyAlignment="1">
      <alignment horizontal="center"/>
    </xf>
    <xf numFmtId="0" fontId="0" fillId="0" borderId="3" xfId="0" applyBorder="1"/>
    <xf numFmtId="2" fontId="0" fillId="0" borderId="3" xfId="0" applyNumberFormat="1" applyBorder="1"/>
    <xf numFmtId="0" fontId="8" fillId="0" borderId="3" xfId="0" applyFont="1" applyBorder="1"/>
    <xf numFmtId="0" fontId="1" fillId="0" borderId="0" xfId="0" pivotButton="1"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167" fontId="1" fillId="0" borderId="0" xfId="0" applyNumberFormat="1" applyFont="1" applyAlignment="1">
      <alignment horizontal="center"/>
    </xf>
    <xf numFmtId="10" fontId="1" fillId="0" borderId="0" xfId="0" applyNumberFormat="1" applyFont="1" applyAlignment="1">
      <alignment horizontal="center"/>
    </xf>
    <xf numFmtId="2" fontId="1" fillId="0" borderId="0" xfId="0" applyNumberFormat="1" applyFont="1"/>
    <xf numFmtId="164" fontId="0" fillId="0" borderId="0" xfId="0" applyNumberFormat="1" applyAlignment="1">
      <alignment horizontal="center"/>
    </xf>
    <xf numFmtId="164" fontId="0" fillId="0" borderId="1" xfId="0" applyNumberFormat="1" applyBorder="1" applyAlignment="1">
      <alignment horizontal="center"/>
    </xf>
    <xf numFmtId="164" fontId="0" fillId="0" borderId="1" xfId="0" applyNumberFormat="1" applyBorder="1"/>
    <xf numFmtId="164" fontId="8" fillId="0" borderId="0" xfId="0" applyNumberFormat="1" applyFont="1"/>
    <xf numFmtId="164" fontId="0" fillId="0" borderId="3" xfId="0" applyNumberFormat="1" applyBorder="1"/>
    <xf numFmtId="0" fontId="0" fillId="0" borderId="0" xfId="0" applyAlignment="1">
      <alignment horizontal="left" vertical="center" indent="1"/>
    </xf>
    <xf numFmtId="0" fontId="2" fillId="0" borderId="0" xfId="0" quotePrefix="1" applyFont="1" applyAlignment="1">
      <alignment horizontal="left" vertical="center" indent="1"/>
    </xf>
    <xf numFmtId="0" fontId="8" fillId="3" borderId="0" xfId="0" applyFont="1" applyFill="1" applyAlignment="1">
      <alignment horizontal="center" vertical="center" textRotation="90"/>
    </xf>
    <xf numFmtId="0" fontId="8" fillId="0" borderId="0" xfId="0" applyFont="1" applyAlignment="1">
      <alignment horizontal="center" vertical="center" textRotation="90"/>
    </xf>
  </cellXfs>
  <cellStyles count="3">
    <cellStyle name="Comma" xfId="1" builtinId="3"/>
    <cellStyle name="Normal" xfId="0" builtinId="0"/>
    <cellStyle name="Per cent" xfId="2" builtinId="5"/>
  </cellStyles>
  <dxfs count="80">
    <dxf>
      <font>
        <color rgb="FFC00000"/>
      </font>
    </dxf>
    <dxf>
      <font>
        <color rgb="FFC00000"/>
      </font>
    </dxf>
    <dxf>
      <numFmt numFmtId="14" formatCode="0.00\ %"/>
    </dxf>
    <dxf>
      <numFmt numFmtId="167" formatCode="_-[$$-1009]* #,##0.00_-;\-[$$-1009]* #,##0.00_-;_-[$$-1009]* &quot;-&quot;??_-;_-@_-"/>
    </dxf>
    <dxf>
      <font>
        <b/>
      </font>
    </dxf>
    <dxf>
      <font>
        <b/>
      </font>
    </dxf>
    <dxf>
      <font>
        <b/>
      </font>
    </dxf>
    <dxf>
      <font>
        <b/>
      </font>
    </dxf>
    <dxf>
      <font>
        <b/>
      </font>
    </dxf>
    <dxf>
      <font>
        <b/>
      </font>
    </dxf>
    <dxf>
      <font>
        <b/>
      </font>
    </dxf>
    <dxf>
      <font>
        <b/>
      </font>
    </dxf>
    <dxf>
      <font>
        <sz val="12"/>
      </font>
    </dxf>
    <dxf>
      <font>
        <sz val="12"/>
      </font>
    </dxf>
    <dxf>
      <numFmt numFmtId="165" formatCode="_-* #,##0_-;\-* #,##0_-;_-* &quot;-&quot;??_-;_-@_-"/>
    </dxf>
    <dxf>
      <numFmt numFmtId="166" formatCode="0.0\ %"/>
    </dxf>
    <dxf>
      <numFmt numFmtId="13" formatCode="0\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wrapText="0"/>
    </dxf>
    <dxf>
      <alignment wrapText="1"/>
    </dxf>
    <dxf>
      <numFmt numFmtId="14" formatCode="0.00\ %"/>
    </dxf>
    <dxf>
      <numFmt numFmtId="167" formatCode="_-[$$-1009]* #,##0.00_-;\-[$$-1009]* #,##0.00_-;_-[$$-1009]* &quot;-&quot;??_-;_-@_-"/>
    </dxf>
    <dxf>
      <numFmt numFmtId="165" formatCode="_-* #,##0_-;\-* #,##0_-;_-* &quot;-&quot;??_-;_-@_-"/>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71" formatCode="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2" formatCode="0.00"/>
    </dxf>
    <dxf>
      <numFmt numFmtId="35" formatCode="_-* #,##0.00_-;\-* #,##0.00_-;_-* &quot;-&quot;??_-;_-@_-"/>
    </dxf>
    <dxf>
      <numFmt numFmtId="35" formatCode="_-* #,##0.00_-;\-* #,##0.00_-;_-* &quot;-&quot;??_-;_-@_-"/>
    </dxf>
    <dxf>
      <font>
        <sz val="12"/>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[comparable_company_analysis_linamar_vs_martinrea.xlsx]Ratios 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'Ratios Pivot Table'!$D$3:$D$4</c:f>
              <c:strCache>
                <c:ptCount val="1"/>
                <c:pt idx="0">
                  <c:v>Linamar</c:v>
                </c:pt>
              </c:strCache>
            </c:strRef>
          </c:tx>
          <c:spPr>
            <a:solidFill>
              <a:schemeClr val="accent1"/>
            </a:solidFill>
            <a:ln>
              <a:noFill/>
            </a:ln>
            <a:effectLst/>
          </c:spPr>
          <c:invertIfNegative val="0"/>
          <c:cat>
            <c:multiLvlStrRef>
              <c:f>'Ratios Pivot Table'!$A$5:$C$8</c:f>
              <c:multiLvlStrCache>
                <c:ptCount val="4"/>
                <c:lvl>
                  <c:pt idx="0">
                    <c:v>PE</c:v>
                  </c:pt>
                  <c:pt idx="1">
                    <c:v>PE</c:v>
                  </c:pt>
                  <c:pt idx="2">
                    <c:v>PE</c:v>
                  </c:pt>
                  <c:pt idx="3">
                    <c:v>PE</c:v>
                  </c:pt>
                </c:lvl>
                <c:lvl>
                  <c:pt idx="0">
                    <c:v>Equity</c:v>
                  </c:pt>
                  <c:pt idx="1">
                    <c:v>Equity</c:v>
                  </c:pt>
                  <c:pt idx="2">
                    <c:v>Equity</c:v>
                  </c:pt>
                  <c:pt idx="3">
                    <c:v>Equity</c:v>
                  </c:pt>
                </c:lvl>
                <c:lvl>
                  <c:pt idx="0">
                    <c:v>2023</c:v>
                  </c:pt>
                  <c:pt idx="1">
                    <c:v>2022</c:v>
                  </c:pt>
                  <c:pt idx="2">
                    <c:v>2021</c:v>
                  </c:pt>
                  <c:pt idx="3">
                    <c:v>2020</c:v>
                  </c:pt>
                </c:lvl>
              </c:multiLvlStrCache>
            </c:multiLvlStrRef>
          </c:cat>
          <c:val>
            <c:numRef>
              <c:f>'Ratios Pivot Table'!$D$5:$D$8</c:f>
              <c:numCache>
                <c:formatCode>0.00</c:formatCode>
                <c:ptCount val="4"/>
                <c:pt idx="0">
                  <c:v>7.83</c:v>
                </c:pt>
                <c:pt idx="1">
                  <c:v>9.19</c:v>
                </c:pt>
                <c:pt idx="2">
                  <c:v>11.66</c:v>
                </c:pt>
                <c:pt idx="3">
                  <c:v>15.77</c:v>
                </c:pt>
              </c:numCache>
            </c:numRef>
          </c:val>
          <c:extLst>
            <c:ext xmlns:c16="http://schemas.microsoft.com/office/drawing/2014/chart" uri="{C3380CC4-5D6E-409C-BE32-E72D297353CC}">
              <c16:uniqueId val="{0000000B-F0A6-4BE6-AC69-A2FA49217F1E}"/>
            </c:ext>
          </c:extLst>
        </c:ser>
        <c:ser>
          <c:idx val="1"/>
          <c:order val="1"/>
          <c:tx>
            <c:strRef>
              <c:f>'Ratios Pivot Table'!$E$3:$E$4</c:f>
              <c:strCache>
                <c:ptCount val="1"/>
                <c:pt idx="0">
                  <c:v>Martinrea</c:v>
                </c:pt>
              </c:strCache>
            </c:strRef>
          </c:tx>
          <c:spPr>
            <a:solidFill>
              <a:schemeClr val="accent2"/>
            </a:solidFill>
            <a:ln>
              <a:noFill/>
            </a:ln>
            <a:effectLst/>
          </c:spPr>
          <c:invertIfNegative val="0"/>
          <c:cat>
            <c:multiLvlStrRef>
              <c:f>'Ratios Pivot Table'!$A$5:$C$8</c:f>
              <c:multiLvlStrCache>
                <c:ptCount val="4"/>
                <c:lvl>
                  <c:pt idx="0">
                    <c:v>PE</c:v>
                  </c:pt>
                  <c:pt idx="1">
                    <c:v>PE</c:v>
                  </c:pt>
                  <c:pt idx="2">
                    <c:v>PE</c:v>
                  </c:pt>
                  <c:pt idx="3">
                    <c:v>PE</c:v>
                  </c:pt>
                </c:lvl>
                <c:lvl>
                  <c:pt idx="0">
                    <c:v>Equity</c:v>
                  </c:pt>
                  <c:pt idx="1">
                    <c:v>Equity</c:v>
                  </c:pt>
                  <c:pt idx="2">
                    <c:v>Equity</c:v>
                  </c:pt>
                  <c:pt idx="3">
                    <c:v>Equity</c:v>
                  </c:pt>
                </c:lvl>
                <c:lvl>
                  <c:pt idx="0">
                    <c:v>2023</c:v>
                  </c:pt>
                  <c:pt idx="1">
                    <c:v>2022</c:v>
                  </c:pt>
                  <c:pt idx="2">
                    <c:v>2021</c:v>
                  </c:pt>
                  <c:pt idx="3">
                    <c:v>2020</c:v>
                  </c:pt>
                </c:lvl>
              </c:multiLvlStrCache>
            </c:multiLvlStrRef>
          </c:cat>
          <c:val>
            <c:numRef>
              <c:f>'Ratios Pivot Table'!$E$5:$E$8</c:f>
              <c:numCache>
                <c:formatCode>0.00</c:formatCode>
                <c:ptCount val="4"/>
                <c:pt idx="0">
                  <c:v>7.43</c:v>
                </c:pt>
                <c:pt idx="1">
                  <c:v>6.82</c:v>
                </c:pt>
                <c:pt idx="2">
                  <c:v>25.56</c:v>
                </c:pt>
                <c:pt idx="3">
                  <c:v>-43.71</c:v>
                </c:pt>
              </c:numCache>
            </c:numRef>
          </c:val>
          <c:extLst>
            <c:ext xmlns:c16="http://schemas.microsoft.com/office/drawing/2014/chart" uri="{C3380CC4-5D6E-409C-BE32-E72D297353CC}">
              <c16:uniqueId val="{0000000C-F0A6-4BE6-AC69-A2FA49217F1E}"/>
            </c:ext>
          </c:extLst>
        </c:ser>
        <c:dLbls>
          <c:showLegendKey val="0"/>
          <c:showVal val="0"/>
          <c:showCatName val="0"/>
          <c:showSerName val="0"/>
          <c:showPercent val="0"/>
          <c:showBubbleSize val="0"/>
        </c:dLbls>
        <c:gapWidth val="219"/>
        <c:overlap val="-27"/>
        <c:axId val="879598335"/>
        <c:axId val="895615839"/>
      </c:barChart>
      <c:catAx>
        <c:axId val="87959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5839"/>
        <c:crosses val="autoZero"/>
        <c:auto val="1"/>
        <c:lblAlgn val="ctr"/>
        <c:lblOffset val="100"/>
        <c:noMultiLvlLbl val="0"/>
      </c:catAx>
      <c:valAx>
        <c:axId val="895615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9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541482</xdr:colOff>
      <xdr:row>0</xdr:row>
      <xdr:rowOff>150091</xdr:rowOff>
    </xdr:from>
    <xdr:to>
      <xdr:col>10</xdr:col>
      <xdr:colOff>719282</xdr:colOff>
      <xdr:row>12</xdr:row>
      <xdr:rowOff>83988</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222C282C-131F-5268-DB18-BC38B9CDD6B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9939482" y="150091"/>
              <a:ext cx="1840346" cy="2498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116609</xdr:colOff>
      <xdr:row>0</xdr:row>
      <xdr:rowOff>138546</xdr:rowOff>
    </xdr:from>
    <xdr:to>
      <xdr:col>13</xdr:col>
      <xdr:colOff>294408</xdr:colOff>
      <xdr:row>12</xdr:row>
      <xdr:rowOff>72443</xdr:rowOff>
    </xdr:to>
    <mc:AlternateContent xmlns:mc="http://schemas.openxmlformats.org/markup-compatibility/2006" xmlns:a14="http://schemas.microsoft.com/office/drawing/2010/main">
      <mc:Choice Requires="a14">
        <xdr:graphicFrame macro="">
          <xdr:nvGraphicFramePr>
            <xdr:cNvPr id="3" name="Metric">
              <a:extLst>
                <a:ext uri="{FF2B5EF4-FFF2-40B4-BE49-F238E27FC236}">
                  <a16:creationId xmlns:a16="http://schemas.microsoft.com/office/drawing/2014/main" id="{30F5FC19-3B87-ACB6-0C49-D777AEC71C74}"/>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2008427" y="138546"/>
              <a:ext cx="1840345" cy="2498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282864</xdr:colOff>
      <xdr:row>15</xdr:row>
      <xdr:rowOff>19050</xdr:rowOff>
    </xdr:from>
    <xdr:to>
      <xdr:col>14</xdr:col>
      <xdr:colOff>181265</xdr:colOff>
      <xdr:row>34</xdr:row>
      <xdr:rowOff>104775</xdr:rowOff>
    </xdr:to>
    <mc:AlternateContent xmlns:mc="http://schemas.openxmlformats.org/markup-compatibility/2006" xmlns:a14="http://schemas.microsoft.com/office/drawing/2010/main">
      <mc:Choice Requires="a14">
        <xdr:graphicFrame macro="">
          <xdr:nvGraphicFramePr>
            <xdr:cNvPr id="4" name="Ratio">
              <a:extLst>
                <a:ext uri="{FF2B5EF4-FFF2-40B4-BE49-F238E27FC236}">
                  <a16:creationId xmlns:a16="http://schemas.microsoft.com/office/drawing/2014/main" id="{3278D101-2906-C60B-C706-C1CCEDE70D13}"/>
                </a:ext>
                <a:ext uri="{147F2762-F138-4A5C-976F-8EAC2B608ADB}">
                  <a16:predDERef xmlns:a16="http://schemas.microsoft.com/office/drawing/2014/main" pred="{30F5FC19-3B87-ACB6-0C49-D777AEC71C74}"/>
                </a:ext>
              </a:extLst>
            </xdr:cNvPr>
            <xdr:cNvGraphicFramePr/>
          </xdr:nvGraphicFramePr>
          <xdr:xfrm>
            <a:off x="0" y="0"/>
            <a:ext cx="0" cy="0"/>
          </xdr:xfrm>
          <a:graphic>
            <a:graphicData uri="http://schemas.microsoft.com/office/drawing/2010/slicer">
              <sle:slicer xmlns:sle="http://schemas.microsoft.com/office/drawing/2010/slicer" name="Ratio"/>
            </a:graphicData>
          </a:graphic>
        </xdr:graphicFrame>
      </mc:Choice>
      <mc:Fallback xmlns="">
        <xdr:sp macro="" textlink="">
          <xdr:nvSpPr>
            <xdr:cNvPr id="0" name=""/>
            <xdr:cNvSpPr>
              <a:spLocks noTextEdit="1"/>
            </xdr:cNvSpPr>
          </xdr:nvSpPr>
          <xdr:spPr>
            <a:xfrm>
              <a:off x="10315864" y="2895600"/>
              <a:ext cx="3289301" cy="414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563130</xdr:colOff>
      <xdr:row>0</xdr:row>
      <xdr:rowOff>107950</xdr:rowOff>
    </xdr:from>
    <xdr:to>
      <xdr:col>7</xdr:col>
      <xdr:colOff>746703</xdr:colOff>
      <xdr:row>12</xdr:row>
      <xdr:rowOff>41847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E47B112-E49C-62A7-5753-4D40094D9FC5}"/>
                </a:ext>
                <a:ext uri="{147F2762-F138-4A5C-976F-8EAC2B608ADB}">
                  <a16:predDERef xmlns:a16="http://schemas.microsoft.com/office/drawing/2014/main" pred="{3278D101-2906-C60B-C706-C1CCEDE70D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74710" y="127000"/>
              <a:ext cx="1846118" cy="2498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105352</xdr:rowOff>
    </xdr:from>
    <xdr:to>
      <xdr:col>8</xdr:col>
      <xdr:colOff>460375</xdr:colOff>
      <xdr:row>37</xdr:row>
      <xdr:rowOff>48202</xdr:rowOff>
    </xdr:to>
    <xdr:graphicFrame macro="">
      <xdr:nvGraphicFramePr>
        <xdr:cNvPr id="6" name="Chart 5">
          <a:extLst>
            <a:ext uri="{FF2B5EF4-FFF2-40B4-BE49-F238E27FC236}">
              <a16:creationId xmlns:a16="http://schemas.microsoft.com/office/drawing/2014/main" id="{1E4AB23D-33B1-F313-96F5-134FB8737039}"/>
            </a:ext>
            <a:ext uri="{147F2762-F138-4A5C-976F-8EAC2B608ADB}">
              <a16:predDERef xmlns:a16="http://schemas.microsoft.com/office/drawing/2014/main" pred="{4E47B112-E49C-62A7-5753-4D40094D9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14110</xdr:colOff>
      <xdr:row>2</xdr:row>
      <xdr:rowOff>155222</xdr:rowOff>
    </xdr:from>
    <xdr:to>
      <xdr:col>12</xdr:col>
      <xdr:colOff>191910</xdr:colOff>
      <xdr:row>15</xdr:row>
      <xdr:rowOff>76547</xdr:rowOff>
    </xdr:to>
    <mc:AlternateContent xmlns:mc="http://schemas.openxmlformats.org/markup-compatibility/2006" xmlns:a14="http://schemas.microsoft.com/office/drawing/2010/main">
      <mc:Choice Requires="a14">
        <xdr:graphicFrame macro="">
          <xdr:nvGraphicFramePr>
            <xdr:cNvPr id="2" name="Year 3">
              <a:extLst>
                <a:ext uri="{FF2B5EF4-FFF2-40B4-BE49-F238E27FC236}">
                  <a16:creationId xmlns:a16="http://schemas.microsoft.com/office/drawing/2014/main" id="{77328A52-A004-C246-A02B-08C83B2C30D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6368888" y="550333"/>
              <a:ext cx="1842911" cy="24895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818443</xdr:colOff>
      <xdr:row>16</xdr:row>
      <xdr:rowOff>42332</xdr:rowOff>
    </xdr:from>
    <xdr:to>
      <xdr:col>12</xdr:col>
      <xdr:colOff>163687</xdr:colOff>
      <xdr:row>28</xdr:row>
      <xdr:rowOff>185201</xdr:rowOff>
    </xdr:to>
    <mc:AlternateContent xmlns:mc="http://schemas.openxmlformats.org/markup-compatibility/2006" xmlns:a14="http://schemas.microsoft.com/office/drawing/2010/main">
      <mc:Choice Requires="a14">
        <xdr:graphicFrame macro="">
          <xdr:nvGraphicFramePr>
            <xdr:cNvPr id="3" name="Company 3">
              <a:extLst>
                <a:ext uri="{FF2B5EF4-FFF2-40B4-BE49-F238E27FC236}">
                  <a16:creationId xmlns:a16="http://schemas.microsoft.com/office/drawing/2014/main" id="{776F6294-8A2A-6243-9A36-607D7E026DAE}"/>
                </a:ext>
              </a:extLst>
            </xdr:cNvPr>
            <xdr:cNvGraphicFramePr/>
          </xdr:nvGraphicFramePr>
          <xdr:xfrm>
            <a:off x="0" y="0"/>
            <a:ext cx="0" cy="0"/>
          </xdr:xfrm>
          <a:graphic>
            <a:graphicData uri="http://schemas.microsoft.com/office/drawing/2010/slicer">
              <sle:slicer xmlns:sle="http://schemas.microsoft.com/office/drawing/2010/slicer" name="Company 3"/>
            </a:graphicData>
          </a:graphic>
        </xdr:graphicFrame>
      </mc:Choice>
      <mc:Fallback xmlns="">
        <xdr:sp macro="" textlink="">
          <xdr:nvSpPr>
            <xdr:cNvPr id="0" name=""/>
            <xdr:cNvSpPr>
              <a:spLocks noTextEdit="1"/>
            </xdr:cNvSpPr>
          </xdr:nvSpPr>
          <xdr:spPr>
            <a:xfrm>
              <a:off x="16340665" y="3203221"/>
              <a:ext cx="1842911" cy="2513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165100</xdr:colOff>
      <xdr:row>14</xdr:row>
      <xdr:rowOff>101600</xdr:rowOff>
    </xdr:from>
    <xdr:to>
      <xdr:col>11</xdr:col>
      <xdr:colOff>342900</xdr:colOff>
      <xdr:row>26</xdr:row>
      <xdr:rowOff>155569</xdr:rowOff>
    </xdr:to>
    <mc:AlternateContent xmlns:mc="http://schemas.openxmlformats.org/markup-compatibility/2006" xmlns:a14="http://schemas.microsoft.com/office/drawing/2010/main">
      <mc:Choice Requires="a14">
        <xdr:graphicFrame macro="">
          <xdr:nvGraphicFramePr>
            <xdr:cNvPr id="2" name="Company 4">
              <a:extLst>
                <a:ext uri="{FF2B5EF4-FFF2-40B4-BE49-F238E27FC236}">
                  <a16:creationId xmlns:a16="http://schemas.microsoft.com/office/drawing/2014/main" id="{C1230737-963E-394E-93F2-EFE504CB5853}"/>
                </a:ext>
              </a:extLst>
            </xdr:cNvPr>
            <xdr:cNvGraphicFramePr/>
          </xdr:nvGraphicFramePr>
          <xdr:xfrm>
            <a:off x="0" y="0"/>
            <a:ext cx="0" cy="0"/>
          </xdr:xfrm>
          <a:graphic>
            <a:graphicData uri="http://schemas.microsoft.com/office/drawing/2010/slicer">
              <sle:slicer xmlns:sle="http://schemas.microsoft.com/office/drawing/2010/slicer" name="Company 4"/>
            </a:graphicData>
          </a:graphic>
        </xdr:graphicFrame>
      </mc:Choice>
      <mc:Fallback xmlns="">
        <xdr:sp macro="" textlink="">
          <xdr:nvSpPr>
            <xdr:cNvPr id="0" name=""/>
            <xdr:cNvSpPr>
              <a:spLocks noTextEdit="1"/>
            </xdr:cNvSpPr>
          </xdr:nvSpPr>
          <xdr:spPr>
            <a:xfrm>
              <a:off x="12687300" y="2908300"/>
              <a:ext cx="1930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177800</xdr:colOff>
      <xdr:row>1</xdr:row>
      <xdr:rowOff>177800</xdr:rowOff>
    </xdr:from>
    <xdr:to>
      <xdr:col>11</xdr:col>
      <xdr:colOff>355600</xdr:colOff>
      <xdr:row>13</xdr:row>
      <xdr:rowOff>193669</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8C1DEFB2-BB74-FC4A-BC02-8863171BB308}"/>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2700000" y="368300"/>
              <a:ext cx="1930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1.96905821759" createdVersion="8" refreshedVersion="8" minRefreshableVersion="3" recordCount="136" xr:uid="{8711CCE4-50A9-984F-BCFB-AF5983B7126B}">
  <cacheSource type="worksheet">
    <worksheetSource ref="A1:E137" sheet="Q2 Income Statements Combined"/>
  </cacheSource>
  <cacheFields count="5">
    <cacheField name="Company" numFmtId="0">
      <sharedItems count="2">
        <s v="Martinrea"/>
        <s v="Linamar"/>
      </sharedItems>
    </cacheField>
    <cacheField name="Year" numFmtId="0">
      <sharedItems containsSemiMixedTypes="0" containsString="0" containsNumber="1" containsInteger="1" minValue="2020" maxValue="2023" count="4">
        <n v="2023"/>
        <n v="2022"/>
        <n v="2021"/>
        <n v="2020"/>
      </sharedItems>
    </cacheField>
    <cacheField name="Account" numFmtId="0">
      <sharedItems count="18">
        <s v="Sales"/>
        <s v="Total cost of sales"/>
        <s v="Gross profit"/>
        <s v="R&amp;D"/>
        <s v="SG&amp;A"/>
        <s v="Depreciation and amortization"/>
        <s v="Other operating expenses"/>
        <s v="Total operating expenses"/>
        <s v="Operating income"/>
        <s v="Finance expense"/>
        <s v="Other expenses/losses"/>
        <s v="Total non-operating expenses"/>
        <s v="Income before taxes"/>
        <s v="Income taxes"/>
        <s v="Net earnings"/>
        <s v="Net earnings attributable to non-controlling interests"/>
        <s v="Net earnings attributable to shareholders"/>
        <s v="Gross margin" u="1"/>
      </sharedItems>
    </cacheField>
    <cacheField name="Value" numFmtId="0">
      <sharedItems containsString="0" containsBlank="1" containsNumber="1" minValue="-31197" maxValue="9733532"/>
    </cacheField>
    <cacheField name="Common Size Analysis" numFmtId="0">
      <sharedItems containsString="0" containsBlank="1" containsNumber="1" minValue="-8.0999999999999996E-3" maxValue="1"/>
    </cacheField>
  </cacheFields>
  <extLst>
    <ext xmlns:x14="http://schemas.microsoft.com/office/spreadsheetml/2009/9/main" uri="{725AE2AE-9491-48be-B2B4-4EB974FC3084}">
      <x14:pivotCacheDefinition pivotCacheId="19128514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1.96905821759" createdVersion="8" refreshedVersion="8" minRefreshableVersion="3" recordCount="144" xr:uid="{024FF3D2-9893-8747-B7E3-05CDA918C1B1}">
  <cacheSource type="worksheet">
    <worksheetSource ref="A1:G145" sheet="Q2 Balance Sheets Combined"/>
  </cacheSource>
  <cacheFields count="7">
    <cacheField name="Year" numFmtId="0">
      <sharedItems containsSemiMixedTypes="0" containsString="0" containsNumber="1" containsInteger="1" minValue="2020" maxValue="2023" count="4">
        <n v="2023"/>
        <n v="2022"/>
        <n v="2021"/>
        <n v="2020"/>
      </sharedItems>
    </cacheField>
    <cacheField name="Company" numFmtId="0">
      <sharedItems count="2">
        <s v="Martinrea"/>
        <s v="Linamar"/>
      </sharedItems>
    </cacheField>
    <cacheField name="Account" numFmtId="0">
      <sharedItems count="15">
        <s v="Cash"/>
        <s v="Receivables"/>
        <s v="Inventory"/>
        <s v="Other"/>
        <s v="PPE"/>
        <s v="Investments"/>
        <s v="Intangibles"/>
        <s v="Goodwill"/>
        <s v="Accounts payable"/>
        <s v="Current portion of LT debt (all)"/>
        <s v="Long term debt (interest bearing)"/>
        <s v="Pension &amp; other post-retirement benefits"/>
        <s v="Capital stock"/>
        <s v="Retained earnings"/>
        <s v="Pension"/>
      </sharedItems>
    </cacheField>
    <cacheField name="Group_2" numFmtId="0">
      <sharedItems count="2">
        <s v="Assets"/>
        <s v="Liabilities &amp; Shareholders' Equity"/>
      </sharedItems>
    </cacheField>
    <cacheField name="Group_3" numFmtId="0">
      <sharedItems count="5">
        <s v="Current Assets"/>
        <s v="Non-Current Assets"/>
        <s v="Current Liabilities"/>
        <s v="Non-Current Liabilities"/>
        <s v="Shareholders' Equity"/>
      </sharedItems>
    </cacheField>
    <cacheField name="Value" numFmtId="165">
      <sharedItems containsMixedTypes="1" containsNumber="1" containsInteger="1" minValue="2949" maxValue="5046422"/>
    </cacheField>
    <cacheField name="Common Size" numFmtId="10">
      <sharedItems containsSemiMixedTypes="0" containsString="0" containsNumber="1" minValue="0" maxValue="0.60209000000000001"/>
    </cacheField>
  </cacheFields>
  <extLst>
    <ext xmlns:x14="http://schemas.microsoft.com/office/spreadsheetml/2009/9/main" uri="{725AE2AE-9491-48be-B2B4-4EB974FC3084}">
      <x14:pivotCacheDefinition pivotCacheId="3285526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1.96905821759" createdVersion="8" refreshedVersion="8" minRefreshableVersion="3" recordCount="128" xr:uid="{93A8A68C-E9FA-514E-A968-0C7EDCEB1573}">
  <cacheSource type="worksheet">
    <worksheetSource ref="A2:E130" sheet="Q1 Data combined"/>
  </cacheSource>
  <cacheFields count="5">
    <cacheField name="Company" numFmtId="0">
      <sharedItems count="2">
        <s v="Linamar"/>
        <s v="Martinrea"/>
      </sharedItems>
    </cacheField>
    <cacheField name="Metric" numFmtId="0">
      <sharedItems count="5">
        <s v="Liquidity"/>
        <s v="Activity"/>
        <s v="Solvency"/>
        <s v="Profitability"/>
        <s v="Equity"/>
      </sharedItems>
    </cacheField>
    <cacheField name="Ratio" numFmtId="0">
      <sharedItems count="16">
        <s v="Current"/>
        <s v="Accounts payable payment period"/>
        <s v="Debt to equity"/>
        <s v="Asset turnover"/>
        <s v="Dividend yield"/>
        <s v="Quick"/>
        <s v="Average collection period"/>
        <s v="Days to sell inventory"/>
        <s v="Net debt as a percentage of total capitalization"/>
        <s v="Gross margin"/>
        <s v="Profit margin"/>
        <s v="Dupont analysis"/>
        <s v="EPS"/>
        <s v="PE"/>
        <s v="Financial leverage"/>
        <s v="Net free cash flow"/>
      </sharedItems>
    </cacheField>
    <cacheField name="Year" numFmtId="0">
      <sharedItems containsSemiMixedTypes="0" containsString="0" containsNumber="1" containsInteger="1" minValue="2020" maxValue="2023" count="4">
        <n v="2023"/>
        <n v="2022"/>
        <n v="2021"/>
        <n v="2020"/>
      </sharedItems>
    </cacheField>
    <cacheField name="Value" numFmtId="0">
      <sharedItems containsSemiMixedTypes="0" containsString="0" containsNumber="1" minValue="-400462" maxValue="1143773"/>
    </cacheField>
  </cacheFields>
  <extLst>
    <ext xmlns:x14="http://schemas.microsoft.com/office/spreadsheetml/2009/9/main" uri="{725AE2AE-9491-48be-B2B4-4EB974FC3084}">
      <x14:pivotCacheDefinition pivotCacheId="2018284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x v="0"/>
    <x v="0"/>
    <n v="5340003"/>
    <n v="1"/>
  </r>
  <r>
    <x v="0"/>
    <x v="0"/>
    <x v="1"/>
    <n v="4664606"/>
    <n v="0.87350000000000005"/>
  </r>
  <r>
    <x v="0"/>
    <x v="0"/>
    <x v="2"/>
    <n v="675397"/>
    <n v="0.1265"/>
  </r>
  <r>
    <x v="0"/>
    <x v="0"/>
    <x v="3"/>
    <n v="38011"/>
    <n v="7.1000000000000004E-3"/>
  </r>
  <r>
    <x v="0"/>
    <x v="0"/>
    <x v="4"/>
    <n v="323438"/>
    <n v="6.0600000000000001E-2"/>
  </r>
  <r>
    <x v="0"/>
    <x v="0"/>
    <x v="5"/>
    <n v="17712"/>
    <n v="3.3E-3"/>
  </r>
  <r>
    <x v="0"/>
    <x v="0"/>
    <x v="6"/>
    <n v="27122"/>
    <n v="5.1000000000000004E-3"/>
  </r>
  <r>
    <x v="0"/>
    <x v="0"/>
    <x v="7"/>
    <n v="5070889"/>
    <n v="0.9496"/>
  </r>
  <r>
    <x v="0"/>
    <x v="0"/>
    <x v="8"/>
    <n v="269114"/>
    <n v="5.04E-2"/>
  </r>
  <r>
    <x v="0"/>
    <x v="0"/>
    <x v="9"/>
    <n v="80323"/>
    <n v="1.4999999999999999E-2"/>
  </r>
  <r>
    <x v="0"/>
    <x v="0"/>
    <x v="10"/>
    <n v="-8366"/>
    <n v="-1.6000000000000001E-3"/>
  </r>
  <r>
    <x v="0"/>
    <x v="0"/>
    <x v="11"/>
    <n v="71957"/>
    <n v="1.35E-2"/>
  </r>
  <r>
    <x v="0"/>
    <x v="0"/>
    <x v="12"/>
    <n v="197157"/>
    <n v="3.6900000000000002E-2"/>
  </r>
  <r>
    <x v="0"/>
    <x v="0"/>
    <x v="13"/>
    <n v="43492"/>
    <n v="8.0999999999999996E-3"/>
  </r>
  <r>
    <x v="0"/>
    <x v="0"/>
    <x v="14"/>
    <n v="153665"/>
    <n v="2.8799999999999999E-2"/>
  </r>
  <r>
    <x v="0"/>
    <x v="0"/>
    <x v="15"/>
    <m/>
    <m/>
  </r>
  <r>
    <x v="0"/>
    <x v="0"/>
    <x v="16"/>
    <n v="153665"/>
    <n v="2.8799999999999999E-2"/>
  </r>
  <r>
    <x v="0"/>
    <x v="1"/>
    <x v="0"/>
    <n v="4757588"/>
    <n v="1"/>
  </r>
  <r>
    <x v="0"/>
    <x v="1"/>
    <x v="1"/>
    <n v="4198325"/>
    <n v="0.88239999999999996"/>
  </r>
  <r>
    <x v="0"/>
    <x v="1"/>
    <x v="2"/>
    <n v="559263"/>
    <n v="0.1176"/>
  </r>
  <r>
    <x v="0"/>
    <x v="1"/>
    <x v="3"/>
    <n v="36918"/>
    <n v="7.7999999999999996E-3"/>
  </r>
  <r>
    <x v="0"/>
    <x v="1"/>
    <x v="4"/>
    <n v="276146"/>
    <n v="5.8000000000000003E-2"/>
  </r>
  <r>
    <x v="0"/>
    <x v="1"/>
    <x v="5"/>
    <n v="15947"/>
    <n v="3.3999999999999998E-3"/>
  </r>
  <r>
    <x v="0"/>
    <x v="1"/>
    <x v="6"/>
    <n v="12473"/>
    <n v="2.5999999999999999E-3"/>
  </r>
  <r>
    <x v="0"/>
    <x v="1"/>
    <x v="7"/>
    <n v="4539809"/>
    <n v="0.95420000000000005"/>
  </r>
  <r>
    <x v="0"/>
    <x v="1"/>
    <x v="8"/>
    <n v="217779"/>
    <n v="4.58E-2"/>
  </r>
  <r>
    <x v="0"/>
    <x v="1"/>
    <x v="9"/>
    <n v="51837"/>
    <n v="1.09E-2"/>
  </r>
  <r>
    <x v="0"/>
    <x v="1"/>
    <x v="10"/>
    <n v="-8103"/>
    <n v="-1.6999999999999999E-3"/>
  </r>
  <r>
    <x v="0"/>
    <x v="1"/>
    <x v="11"/>
    <n v="43734"/>
    <n v="9.1999999999999998E-3"/>
  </r>
  <r>
    <x v="0"/>
    <x v="1"/>
    <x v="12"/>
    <n v="174045"/>
    <n v="3.6600000000000001E-2"/>
  </r>
  <r>
    <x v="0"/>
    <x v="1"/>
    <x v="13"/>
    <n v="41207"/>
    <n v="8.6999999999999994E-3"/>
  </r>
  <r>
    <x v="0"/>
    <x v="1"/>
    <x v="14"/>
    <n v="132838"/>
    <n v="2.7900000000000001E-2"/>
  </r>
  <r>
    <x v="0"/>
    <x v="1"/>
    <x v="15"/>
    <m/>
    <m/>
  </r>
  <r>
    <x v="0"/>
    <x v="1"/>
    <x v="16"/>
    <n v="132838"/>
    <n v="2.7900000000000001E-2"/>
  </r>
  <r>
    <x v="0"/>
    <x v="2"/>
    <x v="0"/>
    <n v="3783953"/>
    <n v="1"/>
  </r>
  <r>
    <x v="0"/>
    <x v="2"/>
    <x v="1"/>
    <n v="3438329"/>
    <n v="0.90869999999999995"/>
  </r>
  <r>
    <x v="0"/>
    <x v="2"/>
    <x v="2"/>
    <n v="345624"/>
    <n v="9.1300000000000006E-2"/>
  </r>
  <r>
    <x v="0"/>
    <x v="2"/>
    <x v="3"/>
    <n v="32622"/>
    <n v="8.6E-3"/>
  </r>
  <r>
    <x v="0"/>
    <x v="2"/>
    <x v="4"/>
    <n v="228346"/>
    <n v="6.0299999999999999E-2"/>
  </r>
  <r>
    <x v="0"/>
    <x v="2"/>
    <x v="5"/>
    <n v="15308"/>
    <n v="4.0000000000000001E-3"/>
  </r>
  <r>
    <x v="0"/>
    <x v="2"/>
    <x v="6"/>
    <n v="6431"/>
    <n v="1.6999999999999999E-3"/>
  </r>
  <r>
    <x v="0"/>
    <x v="2"/>
    <x v="7"/>
    <n v="3721036"/>
    <n v="0.98340000000000005"/>
  </r>
  <r>
    <x v="0"/>
    <x v="2"/>
    <x v="8"/>
    <n v="62917"/>
    <n v="1.66E-2"/>
  </r>
  <r>
    <x v="0"/>
    <x v="2"/>
    <x v="9"/>
    <n v="32918"/>
    <n v="8.6999999999999994E-3"/>
  </r>
  <r>
    <x v="0"/>
    <x v="2"/>
    <x v="10"/>
    <n v="-17262"/>
    <n v="-4.5999999999999999E-3"/>
  </r>
  <r>
    <x v="0"/>
    <x v="2"/>
    <x v="11"/>
    <n v="15656"/>
    <n v="4.1000000000000003E-3"/>
  </r>
  <r>
    <x v="0"/>
    <x v="2"/>
    <x v="12"/>
    <n v="47261"/>
    <n v="1.2500000000000001E-2"/>
  </r>
  <r>
    <x v="0"/>
    <x v="2"/>
    <x v="13"/>
    <n v="11381"/>
    <n v="3.0000000000000001E-3"/>
  </r>
  <r>
    <x v="0"/>
    <x v="2"/>
    <x v="14"/>
    <n v="35880"/>
    <n v="9.4999999999999998E-3"/>
  </r>
  <r>
    <x v="0"/>
    <x v="2"/>
    <x v="15"/>
    <m/>
    <m/>
  </r>
  <r>
    <x v="0"/>
    <x v="2"/>
    <x v="16"/>
    <n v="35880"/>
    <n v="9.4999999999999998E-3"/>
  </r>
  <r>
    <x v="0"/>
    <x v="3"/>
    <x v="0"/>
    <n v="3375286"/>
    <n v="1"/>
  </r>
  <r>
    <x v="0"/>
    <x v="3"/>
    <x v="1"/>
    <n v="2960189"/>
    <n v="0.877"/>
  </r>
  <r>
    <x v="0"/>
    <x v="3"/>
    <x v="2"/>
    <n v="415097"/>
    <n v="0.123"/>
  </r>
  <r>
    <x v="0"/>
    <x v="3"/>
    <x v="3"/>
    <n v="28911"/>
    <n v="8.6E-3"/>
  </r>
  <r>
    <x v="0"/>
    <x v="3"/>
    <x v="4"/>
    <n v="246364"/>
    <n v="7.2999999999999995E-2"/>
  </r>
  <r>
    <x v="0"/>
    <x v="3"/>
    <x v="5"/>
    <n v="17788"/>
    <n v="5.3E-3"/>
  </r>
  <r>
    <x v="0"/>
    <x v="3"/>
    <x v="6"/>
    <n v="94496"/>
    <n v="2.8000000000000001E-2"/>
  </r>
  <r>
    <x v="0"/>
    <x v="3"/>
    <x v="7"/>
    <n v="3347748"/>
    <n v="0.99180000000000001"/>
  </r>
  <r>
    <x v="0"/>
    <x v="3"/>
    <x v="8"/>
    <n v="27538"/>
    <n v="8.2000000000000007E-3"/>
  </r>
  <r>
    <x v="0"/>
    <x v="3"/>
    <x v="9"/>
    <n v="35771"/>
    <n v="1.06E-2"/>
  </r>
  <r>
    <x v="0"/>
    <x v="3"/>
    <x v="10"/>
    <n v="7077"/>
    <n v="2.0999999999999999E-3"/>
  </r>
  <r>
    <x v="0"/>
    <x v="3"/>
    <x v="11"/>
    <n v="42848"/>
    <n v="1.2699999999999999E-2"/>
  </r>
  <r>
    <x v="0"/>
    <x v="3"/>
    <x v="12"/>
    <n v="-15310"/>
    <n v="-4.4999999999999997E-3"/>
  </r>
  <r>
    <x v="0"/>
    <x v="3"/>
    <x v="13"/>
    <n v="12007"/>
    <n v="3.5999999999999999E-3"/>
  </r>
  <r>
    <x v="0"/>
    <x v="3"/>
    <x v="14"/>
    <n v="-27317"/>
    <n v="-8.0999999999999996E-3"/>
  </r>
  <r>
    <x v="0"/>
    <x v="3"/>
    <x v="15"/>
    <m/>
    <m/>
  </r>
  <r>
    <x v="0"/>
    <x v="3"/>
    <x v="16"/>
    <n v="-27317"/>
    <n v="-8.0999999999999996E-3"/>
  </r>
  <r>
    <x v="1"/>
    <x v="0"/>
    <x v="0"/>
    <n v="9733532"/>
    <n v="1"/>
  </r>
  <r>
    <x v="1"/>
    <x v="0"/>
    <x v="1"/>
    <n v="7921573"/>
    <n v="0.81384362839717383"/>
  </r>
  <r>
    <x v="1"/>
    <x v="0"/>
    <x v="2"/>
    <n v="1811959"/>
    <n v="0.18615637160282619"/>
  </r>
  <r>
    <x v="1"/>
    <x v="0"/>
    <x v="3"/>
    <n v="146111"/>
    <n v="1.50110977186904E-2"/>
  </r>
  <r>
    <x v="1"/>
    <x v="0"/>
    <x v="4"/>
    <n v="378128"/>
    <n v="3.8847974198882793E-2"/>
  </r>
  <r>
    <x v="1"/>
    <x v="0"/>
    <x v="5"/>
    <n v="491522"/>
    <n v="5.0497804907817634E-2"/>
  </r>
  <r>
    <x v="1"/>
    <x v="0"/>
    <x v="6"/>
    <n v="21374"/>
    <n v="2.1959140833974758E-3"/>
  </r>
  <r>
    <x v="1"/>
    <x v="0"/>
    <x v="7"/>
    <n v="1037135"/>
    <n v="0.1065527909087883"/>
  </r>
  <r>
    <x v="1"/>
    <x v="0"/>
    <x v="8"/>
    <n v="774824"/>
    <n v="7.960358069403789E-2"/>
  </r>
  <r>
    <x v="1"/>
    <x v="0"/>
    <x v="9"/>
    <n v="71013"/>
    <n v="7.2957072520026646E-3"/>
  </r>
  <r>
    <x v="1"/>
    <x v="0"/>
    <x v="10"/>
    <m/>
    <m/>
  </r>
  <r>
    <x v="1"/>
    <x v="0"/>
    <x v="11"/>
    <n v="71013"/>
    <n v="7.2957072520026646E-3"/>
  </r>
  <r>
    <x v="1"/>
    <x v="0"/>
    <x v="12"/>
    <n v="703811"/>
    <n v="7.2307873442035223E-2"/>
  </r>
  <r>
    <x v="1"/>
    <x v="0"/>
    <x v="13"/>
    <n v="200.75700000000001"/>
    <n v="2.1000000000000001E-2"/>
  </r>
  <r>
    <x v="1"/>
    <x v="0"/>
    <x v="14"/>
    <n v="503054"/>
    <n v="5.1682575246066897E-2"/>
  </r>
  <r>
    <x v="1"/>
    <x v="0"/>
    <x v="15"/>
    <m/>
    <m/>
  </r>
  <r>
    <x v="1"/>
    <x v="0"/>
    <x v="16"/>
    <n v="503054"/>
    <n v="5.1682575246066897E-2"/>
  </r>
  <r>
    <x v="1"/>
    <x v="1"/>
    <x v="0"/>
    <n v="7917911"/>
    <n v="1"/>
  </r>
  <r>
    <x v="1"/>
    <x v="1"/>
    <x v="1"/>
    <n v="6504807"/>
    <n v="0.82153070424762287"/>
  </r>
  <r>
    <x v="1"/>
    <x v="1"/>
    <x v="2"/>
    <n v="1413104"/>
    <n v="0.17846929575237711"/>
  </r>
  <r>
    <x v="1"/>
    <x v="1"/>
    <x v="3"/>
    <n v="121815"/>
    <n v="1.5384739737539359E-2"/>
  </r>
  <r>
    <x v="1"/>
    <x v="1"/>
    <x v="4"/>
    <n v="286683"/>
    <n v="3.62068985114887E-2"/>
  </r>
  <r>
    <x v="1"/>
    <x v="1"/>
    <x v="5"/>
    <n v="440972"/>
    <n v="5.5692972552987774E-2"/>
  </r>
  <r>
    <x v="1"/>
    <x v="1"/>
    <x v="6"/>
    <n v="-31197"/>
    <n v="-3.9400543906088362E-3"/>
  </r>
  <r>
    <x v="1"/>
    <x v="1"/>
    <x v="7"/>
    <n v="818273"/>
    <n v="0.103344556411407"/>
  </r>
  <r>
    <x v="1"/>
    <x v="1"/>
    <x v="8"/>
    <n v="594831"/>
    <n v="7.5124739340970109E-2"/>
  </r>
  <r>
    <x v="1"/>
    <x v="1"/>
    <x v="9"/>
    <n v="25657"/>
    <n v="3.2403748918117419E-3"/>
  </r>
  <r>
    <x v="1"/>
    <x v="1"/>
    <x v="10"/>
    <n v="6086"/>
    <n v="7.6863708116951552E-4"/>
  </r>
  <r>
    <x v="1"/>
    <x v="1"/>
    <x v="11"/>
    <n v="31743"/>
    <n v="4.009011972981257E-3"/>
  </r>
  <r>
    <x v="1"/>
    <x v="1"/>
    <x v="12"/>
    <n v="563088"/>
    <n v="7.1115727367988851E-2"/>
  </r>
  <r>
    <x v="1"/>
    <x v="1"/>
    <x v="13"/>
    <n v="136.89400000000001"/>
    <n v="1.7000000000000001E-2"/>
  </r>
  <r>
    <x v="1"/>
    <x v="1"/>
    <x v="14"/>
    <n v="426194"/>
    <n v="5.3826571175149607E-2"/>
  </r>
  <r>
    <x v="1"/>
    <x v="1"/>
    <x v="15"/>
    <m/>
    <m/>
  </r>
  <r>
    <x v="1"/>
    <x v="1"/>
    <x v="16"/>
    <n v="426194"/>
    <n v="5.3826571175149607E-2"/>
  </r>
  <r>
    <x v="1"/>
    <x v="2"/>
    <x v="0"/>
    <n v="6536574"/>
    <n v="1"/>
  </r>
  <r>
    <x v="1"/>
    <x v="2"/>
    <x v="1"/>
    <n v="5153339"/>
    <n v="0.7883853223416426"/>
  </r>
  <r>
    <x v="1"/>
    <x v="2"/>
    <x v="2"/>
    <n v="1383235"/>
    <n v="0.21161467765835743"/>
  </r>
  <r>
    <x v="1"/>
    <x v="2"/>
    <x v="3"/>
    <m/>
    <m/>
  </r>
  <r>
    <x v="1"/>
    <x v="2"/>
    <x v="4"/>
    <n v="346478"/>
    <n v="5.3006054853811796E-2"/>
  </r>
  <r>
    <x v="1"/>
    <x v="2"/>
    <x v="5"/>
    <n v="448754"/>
    <n v="6.8652783552974384E-2"/>
  </r>
  <r>
    <x v="1"/>
    <x v="2"/>
    <x v="6"/>
    <n v="-13230"/>
    <n v="-2.0239960566498598E-3"/>
  </r>
  <r>
    <x v="1"/>
    <x v="2"/>
    <x v="7"/>
    <n v="782002"/>
    <n v="0.11963484235013633"/>
  </r>
  <r>
    <x v="1"/>
    <x v="2"/>
    <x v="8"/>
    <n v="601233"/>
    <n v="9.1979835308221097E-2"/>
  </r>
  <r>
    <x v="1"/>
    <x v="2"/>
    <x v="9"/>
    <n v="10722"/>
    <n v="1.6403088223280269E-3"/>
  </r>
  <r>
    <x v="1"/>
    <x v="2"/>
    <x v="10"/>
    <n v="28345"/>
    <n v="4.3363694804036488E-3"/>
  </r>
  <r>
    <x v="1"/>
    <x v="2"/>
    <x v="11"/>
    <n v="39067"/>
    <n v="5.9766783027316757E-3"/>
  </r>
  <r>
    <x v="1"/>
    <x v="2"/>
    <x v="12"/>
    <n v="562166"/>
    <n v="8.6003157005489425E-2"/>
  </r>
  <r>
    <x v="1"/>
    <x v="2"/>
    <x v="13"/>
    <n v="141.608"/>
    <n v="2.1999999999999999E-2"/>
  </r>
  <r>
    <x v="1"/>
    <x v="2"/>
    <x v="14"/>
    <n v="420558"/>
    <n v="6.4339208888325908E-2"/>
  </r>
  <r>
    <x v="1"/>
    <x v="2"/>
    <x v="15"/>
    <m/>
    <m/>
  </r>
  <r>
    <x v="1"/>
    <x v="2"/>
    <x v="16"/>
    <n v="420558"/>
    <n v="6.4339208888325908E-2"/>
  </r>
  <r>
    <x v="1"/>
    <x v="3"/>
    <x v="0"/>
    <n v="5815573"/>
    <n v="1"/>
  </r>
  <r>
    <x v="1"/>
    <x v="3"/>
    <x v="1"/>
    <n v="4576998"/>
    <n v="0.7870244256240958"/>
  </r>
  <r>
    <x v="1"/>
    <x v="3"/>
    <x v="2"/>
    <n v="1238575"/>
    <n v="0.21297557437590414"/>
  </r>
  <r>
    <x v="1"/>
    <x v="3"/>
    <x v="3"/>
    <m/>
    <m/>
  </r>
  <r>
    <x v="1"/>
    <x v="3"/>
    <x v="4"/>
    <n v="349155"/>
    <n v="6.0037936072679342E-2"/>
  </r>
  <r>
    <x v="1"/>
    <x v="3"/>
    <x v="5"/>
    <n v="454625"/>
    <n v="7.8173724240070588E-2"/>
  </r>
  <r>
    <x v="1"/>
    <x v="3"/>
    <x v="6"/>
    <n v="10603"/>
    <n v="1.8232081344349044E-3"/>
  </r>
  <r>
    <x v="1"/>
    <x v="3"/>
    <x v="7"/>
    <n v="814383"/>
    <n v="0.14003486844718482"/>
  </r>
  <r>
    <x v="1"/>
    <x v="3"/>
    <x v="8"/>
    <n v="424192"/>
    <n v="7.2940705928719318E-2"/>
  </r>
  <r>
    <x v="1"/>
    <x v="3"/>
    <x v="9"/>
    <n v="26909"/>
    <n v="4.627059104923969E-3"/>
  </r>
  <r>
    <x v="1"/>
    <x v="3"/>
    <x v="10"/>
    <n v="22899"/>
    <n v="3.9375311770654415E-3"/>
  </r>
  <r>
    <x v="1"/>
    <x v="3"/>
    <x v="11"/>
    <n v="49808"/>
    <n v="8.5645902819894097E-3"/>
  </r>
  <r>
    <x v="1"/>
    <x v="3"/>
    <x v="12"/>
    <n v="374384"/>
    <n v="6.4376115646729903E-2"/>
  </r>
  <r>
    <x v="1"/>
    <x v="3"/>
    <x v="13"/>
    <n v="95.251000000000005"/>
    <n v="1.6E-2"/>
  </r>
  <r>
    <x v="1"/>
    <x v="3"/>
    <x v="14"/>
    <n v="279133"/>
    <n v="4.7997506006716796E-2"/>
  </r>
  <r>
    <x v="1"/>
    <x v="3"/>
    <x v="15"/>
    <m/>
    <m/>
  </r>
  <r>
    <x v="1"/>
    <x v="3"/>
    <x v="16"/>
    <n v="279133"/>
    <n v="4.799750600671679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x v="0"/>
    <x v="0"/>
    <x v="0"/>
    <n v="186804"/>
    <n v="4.6800000000000001E-2"/>
  </r>
  <r>
    <x v="0"/>
    <x v="0"/>
    <x v="1"/>
    <x v="0"/>
    <x v="0"/>
    <n v="695819"/>
    <n v="0.1744"/>
  </r>
  <r>
    <x v="0"/>
    <x v="0"/>
    <x v="2"/>
    <x v="0"/>
    <x v="0"/>
    <n v="568274"/>
    <n v="0.1424"/>
  </r>
  <r>
    <x v="0"/>
    <x v="0"/>
    <x v="3"/>
    <x v="0"/>
    <x v="0"/>
    <n v="44993"/>
    <n v="1.1299999999999999E-2"/>
  </r>
  <r>
    <x v="0"/>
    <x v="0"/>
    <x v="4"/>
    <x v="0"/>
    <x v="1"/>
    <n v="1943771"/>
    <n v="0.48720000000000002"/>
  </r>
  <r>
    <x v="0"/>
    <x v="0"/>
    <x v="5"/>
    <x v="0"/>
    <x v="1"/>
    <n v="60170"/>
    <n v="1.5100000000000001E-2"/>
  </r>
  <r>
    <x v="0"/>
    <x v="0"/>
    <x v="6"/>
    <x v="0"/>
    <x v="1"/>
    <n v="42743"/>
    <n v="1.0699999999999999E-2"/>
  </r>
  <r>
    <x v="0"/>
    <x v="0"/>
    <x v="7"/>
    <x v="0"/>
    <x v="1"/>
    <s v="-"/>
    <n v="0"/>
  </r>
  <r>
    <x v="0"/>
    <x v="0"/>
    <x v="3"/>
    <x v="0"/>
    <x v="1"/>
    <n v="447156"/>
    <n v="0.11210000000000001"/>
  </r>
  <r>
    <x v="0"/>
    <x v="0"/>
    <x v="8"/>
    <x v="1"/>
    <x v="2"/>
    <n v="1176579"/>
    <n v="0.2949"/>
  </r>
  <r>
    <x v="0"/>
    <x v="0"/>
    <x v="9"/>
    <x v="1"/>
    <x v="2"/>
    <n v="12778"/>
    <n v="3.2000000000000002E-3"/>
  </r>
  <r>
    <x v="0"/>
    <x v="0"/>
    <x v="3"/>
    <x v="1"/>
    <x v="2"/>
    <n v="103416"/>
    <n v="2.5899999999999999E-2"/>
  </r>
  <r>
    <x v="0"/>
    <x v="0"/>
    <x v="10"/>
    <x v="1"/>
    <x v="3"/>
    <n v="956458"/>
    <n v="0.2397"/>
  </r>
  <r>
    <x v="0"/>
    <x v="0"/>
    <x v="11"/>
    <x v="1"/>
    <x v="3"/>
    <n v="37261"/>
    <n v="9.2999999999999992E-3"/>
  </r>
  <r>
    <x v="0"/>
    <x v="0"/>
    <x v="3"/>
    <x v="1"/>
    <x v="3"/>
    <n v="238057"/>
    <n v="5.9700000000000003E-2"/>
  </r>
  <r>
    <x v="0"/>
    <x v="0"/>
    <x v="12"/>
    <x v="1"/>
    <x v="4"/>
    <n v="645256"/>
    <n v="0.16170000000000001"/>
  </r>
  <r>
    <x v="0"/>
    <x v="0"/>
    <x v="13"/>
    <x v="1"/>
    <x v="4"/>
    <n v="678269"/>
    <n v="0.17"/>
  </r>
  <r>
    <x v="0"/>
    <x v="0"/>
    <x v="3"/>
    <x v="1"/>
    <x v="4"/>
    <n v="141656"/>
    <n v="3.5499999999999997E-2"/>
  </r>
  <r>
    <x v="1"/>
    <x v="0"/>
    <x v="0"/>
    <x v="0"/>
    <x v="0"/>
    <n v="161655"/>
    <n v="3.9E-2"/>
  </r>
  <r>
    <x v="1"/>
    <x v="0"/>
    <x v="1"/>
    <x v="0"/>
    <x v="0"/>
    <n v="789931"/>
    <n v="0.19070000000000001"/>
  </r>
  <r>
    <x v="1"/>
    <x v="0"/>
    <x v="2"/>
    <x v="0"/>
    <x v="0"/>
    <n v="665316"/>
    <n v="0.16059999999999999"/>
  </r>
  <r>
    <x v="1"/>
    <x v="0"/>
    <x v="3"/>
    <x v="0"/>
    <x v="0"/>
    <n v="42691"/>
    <n v="1.03E-2"/>
  </r>
  <r>
    <x v="1"/>
    <x v="0"/>
    <x v="4"/>
    <x v="0"/>
    <x v="1"/>
    <n v="1948773"/>
    <n v="0.47039999999999998"/>
  </r>
  <r>
    <x v="1"/>
    <x v="0"/>
    <x v="5"/>
    <x v="0"/>
    <x v="1"/>
    <n v="55858"/>
    <n v="1.35E-2"/>
  </r>
  <r>
    <x v="1"/>
    <x v="0"/>
    <x v="6"/>
    <x v="0"/>
    <x v="1"/>
    <n v="45916"/>
    <n v="1.11E-2"/>
  </r>
  <r>
    <x v="1"/>
    <x v="0"/>
    <x v="7"/>
    <x v="0"/>
    <x v="1"/>
    <s v="-"/>
    <n v="0"/>
  </r>
  <r>
    <x v="1"/>
    <x v="0"/>
    <x v="3"/>
    <x v="0"/>
    <x v="1"/>
    <n v="432979"/>
    <n v="0.1045"/>
  </r>
  <r>
    <x v="1"/>
    <x v="0"/>
    <x v="8"/>
    <x v="1"/>
    <x v="2"/>
    <n v="1315380"/>
    <n v="0.3175"/>
  </r>
  <r>
    <x v="1"/>
    <x v="0"/>
    <x v="9"/>
    <x v="1"/>
    <x v="2"/>
    <n v="16198"/>
    <n v="3.8999999999999998E-3"/>
  </r>
  <r>
    <x v="1"/>
    <x v="0"/>
    <x v="3"/>
    <x v="1"/>
    <x v="2"/>
    <n v="90787"/>
    <n v="2.1899999999999999E-2"/>
  </r>
  <r>
    <x v="1"/>
    <x v="0"/>
    <x v="10"/>
    <x v="1"/>
    <x v="3"/>
    <n v="1054170"/>
    <n v="0.25440000000000002"/>
  </r>
  <r>
    <x v="1"/>
    <x v="0"/>
    <x v="11"/>
    <x v="1"/>
    <x v="3"/>
    <n v="41912"/>
    <n v="1.01E-2"/>
  </r>
  <r>
    <x v="1"/>
    <x v="0"/>
    <x v="3"/>
    <x v="1"/>
    <x v="3"/>
    <n v="247767"/>
    <n v="5.9799999999999999E-2"/>
  </r>
  <r>
    <x v="1"/>
    <x v="0"/>
    <x v="12"/>
    <x v="1"/>
    <x v="4"/>
    <n v="663646"/>
    <n v="0.16020000000000001"/>
  </r>
  <r>
    <x v="1"/>
    <x v="0"/>
    <x v="13"/>
    <x v="1"/>
    <x v="4"/>
    <n v="543636"/>
    <n v="0.13120000000000001"/>
  </r>
  <r>
    <x v="1"/>
    <x v="0"/>
    <x v="3"/>
    <x v="1"/>
    <x v="4"/>
    <n v="169623"/>
    <n v="4.0899999999999999E-2"/>
  </r>
  <r>
    <x v="2"/>
    <x v="0"/>
    <x v="0"/>
    <x v="0"/>
    <x v="0"/>
    <n v="153291"/>
    <n v="4.24E-2"/>
  </r>
  <r>
    <x v="2"/>
    <x v="0"/>
    <x v="1"/>
    <x v="0"/>
    <x v="0"/>
    <n v="634184"/>
    <n v="0.17549999999999999"/>
  </r>
  <r>
    <x v="2"/>
    <x v="0"/>
    <x v="2"/>
    <x v="0"/>
    <x v="0"/>
    <n v="590784"/>
    <n v="0.16350000000000001"/>
  </r>
  <r>
    <x v="2"/>
    <x v="0"/>
    <x v="3"/>
    <x v="0"/>
    <x v="0"/>
    <n v="42501"/>
    <n v="1.18E-2"/>
  </r>
  <r>
    <x v="2"/>
    <x v="0"/>
    <x v="4"/>
    <x v="0"/>
    <x v="1"/>
    <n v="1727914"/>
    <n v="0.47820000000000001"/>
  </r>
  <r>
    <x v="2"/>
    <x v="0"/>
    <x v="5"/>
    <x v="0"/>
    <x v="1"/>
    <n v="55215"/>
    <n v="1.5299999999999999E-2"/>
  </r>
  <r>
    <x v="2"/>
    <x v="0"/>
    <x v="6"/>
    <x v="0"/>
    <x v="1"/>
    <n v="47809"/>
    <n v="1.32E-2"/>
  </r>
  <r>
    <x v="2"/>
    <x v="0"/>
    <x v="7"/>
    <x v="0"/>
    <x v="1"/>
    <s v="-"/>
    <n v="0"/>
  </r>
  <r>
    <x v="2"/>
    <x v="0"/>
    <x v="3"/>
    <x v="0"/>
    <x v="1"/>
    <n v="361546"/>
    <n v="0.10009999999999999"/>
  </r>
  <r>
    <x v="2"/>
    <x v="0"/>
    <x v="8"/>
    <x v="1"/>
    <x v="2"/>
    <n v="1110350"/>
    <n v="0.30730000000000002"/>
  </r>
  <r>
    <x v="2"/>
    <x v="0"/>
    <x v="9"/>
    <x v="1"/>
    <x v="2"/>
    <n v="20173"/>
    <n v="5.5999999999999999E-3"/>
  </r>
  <r>
    <x v="2"/>
    <x v="0"/>
    <x v="3"/>
    <x v="1"/>
    <x v="2"/>
    <n v="57549"/>
    <n v="1.5900000000000001E-2"/>
  </r>
  <r>
    <x v="2"/>
    <x v="0"/>
    <x v="10"/>
    <x v="1"/>
    <x v="3"/>
    <n v="990817"/>
    <n v="0.2742"/>
  </r>
  <r>
    <x v="2"/>
    <x v="0"/>
    <x v="11"/>
    <x v="1"/>
    <x v="3"/>
    <n v="49530"/>
    <n v="1.37E-2"/>
  </r>
  <r>
    <x v="2"/>
    <x v="0"/>
    <x v="3"/>
    <x v="1"/>
    <x v="3"/>
    <n v="215050"/>
    <n v="5.9499999999999997E-2"/>
  </r>
  <r>
    <x v="2"/>
    <x v="0"/>
    <x v="12"/>
    <x v="1"/>
    <x v="4"/>
    <n v="663415"/>
    <n v="0.18360000000000001"/>
  </r>
  <r>
    <x v="2"/>
    <x v="0"/>
    <x v="13"/>
    <x v="1"/>
    <x v="4"/>
    <n v="410308"/>
    <n v="0.11360000000000001"/>
  </r>
  <r>
    <x v="2"/>
    <x v="0"/>
    <x v="3"/>
    <x v="1"/>
    <x v="4"/>
    <n v="96052"/>
    <n v="2.6599999999999999E-2"/>
  </r>
  <r>
    <x v="3"/>
    <x v="0"/>
    <x v="0"/>
    <x v="0"/>
    <x v="0"/>
    <n v="152786"/>
    <n v="4.5400000000000003E-2"/>
  </r>
  <r>
    <x v="3"/>
    <x v="0"/>
    <x v="1"/>
    <x v="0"/>
    <x v="0"/>
    <n v="589315"/>
    <n v="0.17499999999999999"/>
  </r>
  <r>
    <x v="3"/>
    <x v="0"/>
    <x v="2"/>
    <x v="0"/>
    <x v="0"/>
    <n v="492659"/>
    <n v="0.14630000000000001"/>
  </r>
  <r>
    <x v="3"/>
    <x v="0"/>
    <x v="3"/>
    <x v="0"/>
    <x v="0"/>
    <n v="37077"/>
    <n v="1.0999999999999999E-2"/>
  </r>
  <r>
    <x v="3"/>
    <x v="0"/>
    <x v="4"/>
    <x v="0"/>
    <x v="1"/>
    <n v="1615197"/>
    <n v="0.47949999999999998"/>
  </r>
  <r>
    <x v="3"/>
    <x v="0"/>
    <x v="5"/>
    <x v="0"/>
    <x v="1"/>
    <n v="40557"/>
    <n v="1.2E-2"/>
  </r>
  <r>
    <x v="3"/>
    <x v="0"/>
    <x v="6"/>
    <x v="0"/>
    <x v="1"/>
    <n v="52644"/>
    <n v="1.5599999999999999E-2"/>
  </r>
  <r>
    <x v="3"/>
    <x v="0"/>
    <x v="7"/>
    <x v="0"/>
    <x v="1"/>
    <s v="-"/>
    <n v="0"/>
  </r>
  <r>
    <x v="3"/>
    <x v="0"/>
    <x v="3"/>
    <x v="0"/>
    <x v="1"/>
    <n v="388168"/>
    <n v="0.1152"/>
  </r>
  <r>
    <x v="3"/>
    <x v="0"/>
    <x v="8"/>
    <x v="1"/>
    <x v="2"/>
    <n v="967952"/>
    <n v="0.28739999999999999"/>
  </r>
  <r>
    <x v="3"/>
    <x v="0"/>
    <x v="9"/>
    <x v="1"/>
    <x v="2"/>
    <n v="19492"/>
    <n v="5.7999999999999996E-3"/>
  </r>
  <r>
    <x v="3"/>
    <x v="0"/>
    <x v="3"/>
    <x v="1"/>
    <x v="2"/>
    <n v="51552"/>
    <n v="1.5299999999999999E-2"/>
  </r>
  <r>
    <x v="3"/>
    <x v="0"/>
    <x v="10"/>
    <x v="1"/>
    <x v="3"/>
    <n v="815730"/>
    <n v="0.2422"/>
  </r>
  <r>
    <x v="3"/>
    <x v="0"/>
    <x v="11"/>
    <x v="1"/>
    <x v="3"/>
    <n v="74030"/>
    <n v="2.1999999999999999E-2"/>
  </r>
  <r>
    <x v="3"/>
    <x v="0"/>
    <x v="3"/>
    <x v="1"/>
    <x v="3"/>
    <n v="263923"/>
    <n v="7.8399999999999997E-2"/>
  </r>
  <r>
    <x v="3"/>
    <x v="0"/>
    <x v="12"/>
    <x v="1"/>
    <x v="4"/>
    <n v="662427"/>
    <n v="0.19670000000000001"/>
  </r>
  <r>
    <x v="3"/>
    <x v="0"/>
    <x v="13"/>
    <x v="1"/>
    <x v="4"/>
    <n v="372792"/>
    <n v="0.11070000000000001"/>
  </r>
  <r>
    <x v="3"/>
    <x v="0"/>
    <x v="3"/>
    <x v="1"/>
    <x v="4"/>
    <n v="140505"/>
    <n v="4.1700000000000001E-2"/>
  </r>
  <r>
    <x v="0"/>
    <x v="1"/>
    <x v="0"/>
    <x v="0"/>
    <x v="0"/>
    <n v="653327"/>
    <n v="6.6320000000000004E-2"/>
  </r>
  <r>
    <x v="0"/>
    <x v="1"/>
    <x v="1"/>
    <x v="0"/>
    <x v="0"/>
    <n v="1343322"/>
    <n v="0.13636999999999999"/>
  </r>
  <r>
    <x v="0"/>
    <x v="1"/>
    <x v="2"/>
    <x v="0"/>
    <x v="0"/>
    <n v="1836665"/>
    <n v="0.18645"/>
  </r>
  <r>
    <x v="0"/>
    <x v="1"/>
    <x v="3"/>
    <x v="0"/>
    <x v="0"/>
    <n v="163654"/>
    <n v="0.02"/>
  </r>
  <r>
    <x v="0"/>
    <x v="1"/>
    <x v="4"/>
    <x v="0"/>
    <x v="1"/>
    <n v="3652498"/>
    <n v="0.37079000000000001"/>
  </r>
  <r>
    <x v="0"/>
    <x v="1"/>
    <x v="5"/>
    <x v="0"/>
    <x v="1"/>
    <n v="8227"/>
    <n v="8.4000000000000003E-4"/>
  </r>
  <r>
    <x v="0"/>
    <x v="1"/>
    <x v="6"/>
    <x v="0"/>
    <x v="1"/>
    <n v="942274"/>
    <n v="9.5659999999999995E-2"/>
  </r>
  <r>
    <x v="0"/>
    <x v="1"/>
    <x v="7"/>
    <x v="0"/>
    <x v="1"/>
    <n v="1033449"/>
    <n v="0.10491"/>
  </r>
  <r>
    <x v="0"/>
    <x v="1"/>
    <x v="3"/>
    <x v="0"/>
    <x v="1"/>
    <n v="217084"/>
    <n v="2.2040000000000001E-2"/>
  </r>
  <r>
    <x v="0"/>
    <x v="1"/>
    <x v="8"/>
    <x v="1"/>
    <x v="2"/>
    <n v="2328651"/>
    <n v="0.2364"/>
  </r>
  <r>
    <x v="0"/>
    <x v="1"/>
    <x v="9"/>
    <x v="1"/>
    <x v="2"/>
    <n v="40530"/>
    <n v="4.1099999999999999E-3"/>
  </r>
  <r>
    <x v="0"/>
    <x v="1"/>
    <x v="3"/>
    <x v="1"/>
    <x v="2"/>
    <n v="149734"/>
    <n v="1.52E-2"/>
  </r>
  <r>
    <x v="0"/>
    <x v="1"/>
    <x v="10"/>
    <x v="1"/>
    <x v="3"/>
    <n v="1731817"/>
    <n v="0.17580999999999999"/>
  </r>
  <r>
    <x v="0"/>
    <x v="1"/>
    <x v="14"/>
    <x v="1"/>
    <x v="3"/>
    <s v="-"/>
    <n v="0"/>
  </r>
  <r>
    <x v="0"/>
    <x v="1"/>
    <x v="3"/>
    <x v="1"/>
    <x v="3"/>
    <n v="277665"/>
    <n v="2.819E-2"/>
  </r>
  <r>
    <x v="0"/>
    <x v="1"/>
    <x v="12"/>
    <x v="1"/>
    <x v="4"/>
    <n v="142100"/>
    <n v="1.443E-2"/>
  </r>
  <r>
    <x v="0"/>
    <x v="1"/>
    <x v="13"/>
    <x v="1"/>
    <x v="4"/>
    <n v="5046422"/>
    <n v="0.51229999999999998"/>
  </r>
  <r>
    <x v="0"/>
    <x v="1"/>
    <x v="3"/>
    <x v="1"/>
    <x v="4"/>
    <n v="133581"/>
    <n v="1.3559999999999999E-2"/>
  </r>
  <r>
    <x v="1"/>
    <x v="1"/>
    <x v="0"/>
    <x v="0"/>
    <x v="0"/>
    <n v="860515"/>
    <n v="0.10034"/>
  </r>
  <r>
    <x v="1"/>
    <x v="1"/>
    <x v="1"/>
    <x v="0"/>
    <x v="0"/>
    <n v="1160509"/>
    <n v="0.13531000000000001"/>
  </r>
  <r>
    <x v="1"/>
    <x v="1"/>
    <x v="2"/>
    <x v="0"/>
    <x v="0"/>
    <n v="1509302"/>
    <n v="0.17598"/>
  </r>
  <r>
    <x v="1"/>
    <x v="1"/>
    <x v="3"/>
    <x v="0"/>
    <x v="0"/>
    <n v="162960"/>
    <n v="1.9E-2"/>
  </r>
  <r>
    <x v="1"/>
    <x v="1"/>
    <x v="4"/>
    <x v="0"/>
    <x v="1"/>
    <n v="2793091"/>
    <n v="0.32567000000000002"/>
  </r>
  <r>
    <x v="1"/>
    <x v="1"/>
    <x v="5"/>
    <x v="0"/>
    <x v="1"/>
    <n v="18185"/>
    <n v="2.1199999999999999E-3"/>
  </r>
  <r>
    <x v="1"/>
    <x v="1"/>
    <x v="6"/>
    <x v="0"/>
    <x v="1"/>
    <n v="902918"/>
    <n v="0.10528"/>
  </r>
  <r>
    <x v="1"/>
    <x v="1"/>
    <x v="7"/>
    <x v="0"/>
    <x v="1"/>
    <n v="948919"/>
    <n v="0.11064"/>
  </r>
  <r>
    <x v="1"/>
    <x v="1"/>
    <x v="3"/>
    <x v="0"/>
    <x v="1"/>
    <n v="219992"/>
    <n v="2.5649999999999999E-2"/>
  </r>
  <r>
    <x v="1"/>
    <x v="1"/>
    <x v="8"/>
    <x v="1"/>
    <x v="2"/>
    <n v="2011694"/>
    <n v="0.23455999999999999"/>
  </r>
  <r>
    <x v="1"/>
    <x v="1"/>
    <x v="9"/>
    <x v="1"/>
    <x v="2"/>
    <n v="26733"/>
    <n v="3.1199999999999999E-3"/>
  </r>
  <r>
    <x v="1"/>
    <x v="1"/>
    <x v="3"/>
    <x v="1"/>
    <x v="2"/>
    <n v="117998"/>
    <n v="1.376E-2"/>
  </r>
  <r>
    <x v="1"/>
    <x v="1"/>
    <x v="10"/>
    <x v="1"/>
    <x v="3"/>
    <n v="1281641"/>
    <n v="0.14943999999999999"/>
  </r>
  <r>
    <x v="1"/>
    <x v="1"/>
    <x v="14"/>
    <x v="1"/>
    <x v="3"/>
    <s v="-"/>
    <n v="0"/>
  </r>
  <r>
    <x v="1"/>
    <x v="1"/>
    <x v="3"/>
    <x v="1"/>
    <x v="3"/>
    <n v="326614"/>
    <n v="3.8080000000000003E-2"/>
  </r>
  <r>
    <x v="1"/>
    <x v="1"/>
    <x v="12"/>
    <x v="1"/>
    <x v="4"/>
    <n v="138925"/>
    <n v="1.6199999999999999E-2"/>
  </r>
  <r>
    <x v="1"/>
    <x v="1"/>
    <x v="13"/>
    <x v="1"/>
    <x v="4"/>
    <n v="4597513"/>
    <n v="0.53607000000000005"/>
  </r>
  <r>
    <x v="1"/>
    <x v="1"/>
    <x v="3"/>
    <x v="1"/>
    <x v="4"/>
    <n v="75273"/>
    <n v="8.7799999999999996E-3"/>
  </r>
  <r>
    <x v="2"/>
    <x v="1"/>
    <x v="0"/>
    <x v="0"/>
    <x v="0"/>
    <n v="928428"/>
    <n v="0.12562999999999999"/>
  </r>
  <r>
    <x v="2"/>
    <x v="1"/>
    <x v="1"/>
    <x v="0"/>
    <x v="0"/>
    <n v="870551"/>
    <n v="0.1178"/>
  </r>
  <r>
    <x v="2"/>
    <x v="1"/>
    <x v="2"/>
    <x v="0"/>
    <x v="0"/>
    <n v="1066456"/>
    <n v="0.14430000000000001"/>
  </r>
  <r>
    <x v="2"/>
    <x v="1"/>
    <x v="3"/>
    <x v="0"/>
    <x v="0"/>
    <n v="116758"/>
    <n v="1.5800000000000002E-2"/>
  </r>
  <r>
    <x v="2"/>
    <x v="1"/>
    <x v="4"/>
    <x v="0"/>
    <x v="1"/>
    <n v="2415916"/>
    <n v="0.32690000000000002"/>
  </r>
  <r>
    <x v="2"/>
    <x v="1"/>
    <x v="5"/>
    <x v="0"/>
    <x v="1"/>
    <n v="14375"/>
    <n v="1.9499999999999999E-3"/>
  </r>
  <r>
    <x v="2"/>
    <x v="1"/>
    <x v="6"/>
    <x v="0"/>
    <x v="1"/>
    <n v="806476"/>
    <n v="0.10911999999999999"/>
  </r>
  <r>
    <x v="2"/>
    <x v="1"/>
    <x v="7"/>
    <x v="0"/>
    <x v="1"/>
    <n v="853288"/>
    <n v="0.11545999999999999"/>
  </r>
  <r>
    <x v="2"/>
    <x v="1"/>
    <x v="3"/>
    <x v="0"/>
    <x v="1"/>
    <n v="318142"/>
    <n v="4.3049999999999998E-2"/>
  </r>
  <r>
    <x v="2"/>
    <x v="1"/>
    <x v="8"/>
    <x v="1"/>
    <x v="2"/>
    <n v="1603466"/>
    <n v="0.21697"/>
  </r>
  <r>
    <x v="2"/>
    <x v="1"/>
    <x v="9"/>
    <x v="1"/>
    <x v="2"/>
    <n v="21055"/>
    <n v="2.8500000000000001E-3"/>
  </r>
  <r>
    <x v="2"/>
    <x v="1"/>
    <x v="3"/>
    <x v="1"/>
    <x v="2"/>
    <n v="120599"/>
    <n v="1.6320000000000001E-2"/>
  </r>
  <r>
    <x v="2"/>
    <x v="1"/>
    <x v="10"/>
    <x v="1"/>
    <x v="3"/>
    <n v="770490"/>
    <n v="0.10426000000000001"/>
  </r>
  <r>
    <x v="2"/>
    <x v="1"/>
    <x v="14"/>
    <x v="1"/>
    <x v="3"/>
    <s v="-"/>
    <n v="0"/>
  </r>
  <r>
    <x v="2"/>
    <x v="1"/>
    <x v="3"/>
    <x v="1"/>
    <x v="3"/>
    <n v="275984"/>
    <n v="3.7339999999999998E-2"/>
  </r>
  <r>
    <x v="2"/>
    <x v="1"/>
    <x v="12"/>
    <x v="1"/>
    <x v="4"/>
    <n v="146204"/>
    <n v="1.9779999999999999E-2"/>
  </r>
  <r>
    <x v="2"/>
    <x v="1"/>
    <x v="13"/>
    <x v="1"/>
    <x v="4"/>
    <n v="4449643"/>
    <n v="0.60209000000000001"/>
  </r>
  <r>
    <x v="2"/>
    <x v="1"/>
    <x v="3"/>
    <x v="1"/>
    <x v="4"/>
    <n v="2949"/>
    <n v="4.0000000000000002E-4"/>
  </r>
  <r>
    <x v="3"/>
    <x v="1"/>
    <x v="0"/>
    <x v="0"/>
    <x v="0"/>
    <n v="861100"/>
    <n v="0.11395"/>
  </r>
  <r>
    <x v="3"/>
    <x v="1"/>
    <x v="1"/>
    <x v="0"/>
    <x v="0"/>
    <n v="888206"/>
    <n v="0.11754000000000001"/>
  </r>
  <r>
    <x v="3"/>
    <x v="1"/>
    <x v="2"/>
    <x v="0"/>
    <x v="0"/>
    <n v="864155"/>
    <n v="0.11436"/>
  </r>
  <r>
    <x v="3"/>
    <x v="1"/>
    <x v="3"/>
    <x v="0"/>
    <x v="0"/>
    <n v="136341"/>
    <n v="1.804E-2"/>
  </r>
  <r>
    <x v="3"/>
    <x v="1"/>
    <x v="4"/>
    <x v="0"/>
    <x v="1"/>
    <n v="2624004"/>
    <n v="0.34723999999999999"/>
  </r>
  <r>
    <x v="3"/>
    <x v="1"/>
    <x v="5"/>
    <x v="0"/>
    <x v="1"/>
    <n v="6579"/>
    <n v="8.7000000000000001E-4"/>
  </r>
  <r>
    <x v="3"/>
    <x v="1"/>
    <x v="6"/>
    <x v="0"/>
    <x v="1"/>
    <n v="864478"/>
    <n v="0.1144"/>
  </r>
  <r>
    <x v="3"/>
    <x v="1"/>
    <x v="7"/>
    <x v="0"/>
    <x v="1"/>
    <n v="890081"/>
    <n v="0.11779000000000001"/>
  </r>
  <r>
    <x v="3"/>
    <x v="1"/>
    <x v="3"/>
    <x v="0"/>
    <x v="1"/>
    <n v="421746"/>
    <n v="5.5809999999999998E-2"/>
  </r>
  <r>
    <x v="3"/>
    <x v="1"/>
    <x v="8"/>
    <x v="1"/>
    <x v="2"/>
    <n v="1452323"/>
    <n v="0.19219"/>
  </r>
  <r>
    <x v="3"/>
    <x v="1"/>
    <x v="9"/>
    <x v="1"/>
    <x v="2"/>
    <n v="577335"/>
    <n v="7.6399999999999996E-2"/>
  </r>
  <r>
    <x v="3"/>
    <x v="1"/>
    <x v="3"/>
    <x v="1"/>
    <x v="2"/>
    <n v="167559"/>
    <n v="2.2169999999999999E-2"/>
  </r>
  <r>
    <x v="3"/>
    <x v="1"/>
    <x v="10"/>
    <x v="1"/>
    <x v="3"/>
    <n v="725879"/>
    <n v="9.6060000000000006E-2"/>
  </r>
  <r>
    <x v="3"/>
    <x v="1"/>
    <x v="14"/>
    <x v="1"/>
    <x v="3"/>
    <s v="-"/>
    <n v="0"/>
  </r>
  <r>
    <x v="3"/>
    <x v="1"/>
    <x v="3"/>
    <x v="1"/>
    <x v="3"/>
    <n v="280096"/>
    <n v="3.7069999999999999E-2"/>
  </r>
  <r>
    <x v="3"/>
    <x v="1"/>
    <x v="12"/>
    <x v="1"/>
    <x v="4"/>
    <n v="146204"/>
    <n v="1.9349999999999999E-2"/>
  </r>
  <r>
    <x v="3"/>
    <x v="1"/>
    <x v="13"/>
    <x v="1"/>
    <x v="4"/>
    <n v="4073591"/>
    <n v="0.53907000000000005"/>
  </r>
  <r>
    <x v="3"/>
    <x v="1"/>
    <x v="3"/>
    <x v="1"/>
    <x v="4"/>
    <n v="133703"/>
    <n v="1.7690000000000001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n v="1.5867407701468836"/>
  </r>
  <r>
    <x v="0"/>
    <x v="0"/>
    <x v="0"/>
    <x v="1"/>
    <n v="1.7128942486085343"/>
  </r>
  <r>
    <x v="0"/>
    <x v="1"/>
    <x v="1"/>
    <x v="0"/>
    <n v="107.29078704872506"/>
  </r>
  <r>
    <x v="0"/>
    <x v="1"/>
    <x v="1"/>
    <x v="1"/>
    <n v="112.87752651806302"/>
  </r>
  <r>
    <x v="0"/>
    <x v="1"/>
    <x v="1"/>
    <x v="2"/>
    <n v="113.57754511934795"/>
  </r>
  <r>
    <x v="0"/>
    <x v="2"/>
    <x v="2"/>
    <x v="0"/>
    <n v="0.21"/>
  </r>
  <r>
    <x v="0"/>
    <x v="2"/>
    <x v="2"/>
    <x v="1"/>
    <n v="0.09"/>
  </r>
  <r>
    <x v="0"/>
    <x v="3"/>
    <x v="3"/>
    <x v="0"/>
    <n v="0.99"/>
  </r>
  <r>
    <x v="0"/>
    <x v="3"/>
    <x v="3"/>
    <x v="1"/>
    <n v="0.92"/>
  </r>
  <r>
    <x v="0"/>
    <x v="3"/>
    <x v="3"/>
    <x v="2"/>
    <n v="0.88"/>
  </r>
  <r>
    <x v="0"/>
    <x v="4"/>
    <x v="4"/>
    <x v="0"/>
    <n v="1.3744781443530679E-2"/>
  </r>
  <r>
    <x v="0"/>
    <x v="4"/>
    <x v="4"/>
    <x v="1"/>
    <n v="1.3055385220374922E-2"/>
  </r>
  <r>
    <x v="0"/>
    <x v="4"/>
    <x v="4"/>
    <x v="2"/>
    <n v="9.075040151056658E-3"/>
  </r>
  <r>
    <x v="1"/>
    <x v="0"/>
    <x v="0"/>
    <x v="0"/>
    <n v="1.1599999999999999"/>
  </r>
  <r>
    <x v="1"/>
    <x v="0"/>
    <x v="5"/>
    <x v="0"/>
    <n v="0.68"/>
  </r>
  <r>
    <x v="1"/>
    <x v="1"/>
    <x v="6"/>
    <x v="0"/>
    <n v="47.560635265560713"/>
  </r>
  <r>
    <x v="1"/>
    <x v="1"/>
    <x v="7"/>
    <x v="0"/>
    <n v="44.47"/>
  </r>
  <r>
    <x v="1"/>
    <x v="1"/>
    <x v="1"/>
    <x v="0"/>
    <n v="92.065939759971158"/>
  </r>
  <r>
    <x v="1"/>
    <x v="2"/>
    <x v="2"/>
    <x v="0"/>
    <n v="0.53"/>
  </r>
  <r>
    <x v="1"/>
    <x v="2"/>
    <x v="8"/>
    <x v="0"/>
    <n v="0.35"/>
  </r>
  <r>
    <x v="1"/>
    <x v="3"/>
    <x v="9"/>
    <x v="0"/>
    <n v="0.13"/>
  </r>
  <r>
    <x v="1"/>
    <x v="3"/>
    <x v="10"/>
    <x v="0"/>
    <n v="0.03"/>
  </r>
  <r>
    <x v="1"/>
    <x v="3"/>
    <x v="11"/>
    <x v="0"/>
    <n v="0.1"/>
  </r>
  <r>
    <x v="1"/>
    <x v="4"/>
    <x v="12"/>
    <x v="0"/>
    <n v="1.93"/>
  </r>
  <r>
    <x v="1"/>
    <x v="4"/>
    <x v="13"/>
    <x v="0"/>
    <n v="7.43"/>
  </r>
  <r>
    <x v="1"/>
    <x v="4"/>
    <x v="4"/>
    <x v="0"/>
    <n v="1.3947001394700141E-2"/>
  </r>
  <r>
    <x v="0"/>
    <x v="0"/>
    <x v="0"/>
    <x v="2"/>
    <n v="1.7088825214899714"/>
  </r>
  <r>
    <x v="0"/>
    <x v="0"/>
    <x v="0"/>
    <x v="3"/>
    <n v="1.2517068730086482"/>
  </r>
  <r>
    <x v="0"/>
    <x v="1"/>
    <x v="1"/>
    <x v="3"/>
    <n v="115.81776163425826"/>
  </r>
  <r>
    <x v="0"/>
    <x v="1"/>
    <x v="6"/>
    <x v="0"/>
    <n v="50.37"/>
  </r>
  <r>
    <x v="0"/>
    <x v="1"/>
    <x v="6"/>
    <x v="1"/>
    <n v="53.5"/>
  </r>
  <r>
    <x v="0"/>
    <x v="2"/>
    <x v="2"/>
    <x v="2"/>
    <n v="-0.03"/>
  </r>
  <r>
    <x v="0"/>
    <x v="2"/>
    <x v="2"/>
    <x v="3"/>
    <n v="0.1"/>
  </r>
  <r>
    <x v="0"/>
    <x v="3"/>
    <x v="3"/>
    <x v="3"/>
    <n v="0.77"/>
  </r>
  <r>
    <x v="0"/>
    <x v="3"/>
    <x v="11"/>
    <x v="0"/>
    <n v="9.4523487000000003E-2"/>
  </r>
  <r>
    <x v="0"/>
    <x v="3"/>
    <x v="11"/>
    <x v="1"/>
    <n v="8.8568994181213598E-2"/>
  </r>
  <r>
    <x v="0"/>
    <x v="4"/>
    <x v="4"/>
    <x v="3"/>
    <n v="5.3365407683633849E-3"/>
  </r>
  <r>
    <x v="0"/>
    <x v="4"/>
    <x v="12"/>
    <x v="0"/>
    <n v="8.18"/>
  </r>
  <r>
    <x v="0"/>
    <x v="4"/>
    <x v="12"/>
    <x v="1"/>
    <n v="6.67"/>
  </r>
  <r>
    <x v="1"/>
    <x v="0"/>
    <x v="0"/>
    <x v="1"/>
    <n v="1.17"/>
  </r>
  <r>
    <x v="1"/>
    <x v="0"/>
    <x v="5"/>
    <x v="1"/>
    <n v="0.67"/>
  </r>
  <r>
    <x v="1"/>
    <x v="1"/>
    <x v="6"/>
    <x v="1"/>
    <n v="60.603149116737306"/>
  </r>
  <r>
    <x v="1"/>
    <x v="1"/>
    <x v="7"/>
    <x v="1"/>
    <n v="57.84"/>
  </r>
  <r>
    <x v="1"/>
    <x v="1"/>
    <x v="1"/>
    <x v="1"/>
    <n v="114.35839293051396"/>
  </r>
  <r>
    <x v="1"/>
    <x v="2"/>
    <x v="2"/>
    <x v="1"/>
    <n v="0.66"/>
  </r>
  <r>
    <x v="1"/>
    <x v="2"/>
    <x v="8"/>
    <x v="1"/>
    <n v="0.4"/>
  </r>
  <r>
    <x v="1"/>
    <x v="3"/>
    <x v="9"/>
    <x v="1"/>
    <n v="0.12"/>
  </r>
  <r>
    <x v="1"/>
    <x v="3"/>
    <x v="10"/>
    <x v="1"/>
    <n v="0.03"/>
  </r>
  <r>
    <x v="1"/>
    <x v="3"/>
    <x v="11"/>
    <x v="1"/>
    <n v="0.1"/>
  </r>
  <r>
    <x v="1"/>
    <x v="4"/>
    <x v="12"/>
    <x v="1"/>
    <n v="1.65"/>
  </r>
  <r>
    <x v="1"/>
    <x v="4"/>
    <x v="13"/>
    <x v="1"/>
    <n v="6.82"/>
  </r>
  <r>
    <x v="1"/>
    <x v="4"/>
    <x v="4"/>
    <x v="1"/>
    <n v="1.7761989342806397E-2"/>
  </r>
  <r>
    <x v="0"/>
    <x v="0"/>
    <x v="5"/>
    <x v="0"/>
    <n v="0.79237792774910676"/>
  </r>
  <r>
    <x v="0"/>
    <x v="0"/>
    <x v="5"/>
    <x v="1"/>
    <n v="0.93784786641929496"/>
  </r>
  <r>
    <x v="0"/>
    <x v="1"/>
    <x v="6"/>
    <x v="2"/>
    <n v="48.61"/>
  </r>
  <r>
    <x v="0"/>
    <x v="1"/>
    <x v="6"/>
    <x v="3"/>
    <n v="55.75"/>
  </r>
  <r>
    <x v="0"/>
    <x v="1"/>
    <x v="7"/>
    <x v="0"/>
    <n v="84.6"/>
  </r>
  <r>
    <x v="0"/>
    <x v="2"/>
    <x v="8"/>
    <x v="0"/>
    <n v="0.28000000000000003"/>
  </r>
  <r>
    <x v="0"/>
    <x v="2"/>
    <x v="8"/>
    <x v="1"/>
    <n v="0.11"/>
  </r>
  <r>
    <x v="0"/>
    <x v="3"/>
    <x v="11"/>
    <x v="2"/>
    <n v="9.1445531637312505E-2"/>
  </r>
  <r>
    <x v="0"/>
    <x v="3"/>
    <x v="11"/>
    <x v="3"/>
    <n v="6.412428210429591E-2"/>
  </r>
  <r>
    <x v="0"/>
    <x v="3"/>
    <x v="14"/>
    <x v="0"/>
    <n v="1.85"/>
  </r>
  <r>
    <x v="0"/>
    <x v="4"/>
    <x v="12"/>
    <x v="2"/>
    <n v="6.43"/>
  </r>
  <r>
    <x v="0"/>
    <x v="4"/>
    <x v="12"/>
    <x v="3"/>
    <n v="4.2699999999999996"/>
  </r>
  <r>
    <x v="0"/>
    <x v="4"/>
    <x v="15"/>
    <x v="0"/>
    <n v="-400462"/>
  </r>
  <r>
    <x v="1"/>
    <x v="0"/>
    <x v="0"/>
    <x v="2"/>
    <n v="1.2"/>
  </r>
  <r>
    <x v="1"/>
    <x v="0"/>
    <x v="5"/>
    <x v="2"/>
    <n v="0.66"/>
  </r>
  <r>
    <x v="1"/>
    <x v="1"/>
    <x v="6"/>
    <x v="2"/>
    <n v="61.173370810895378"/>
  </r>
  <r>
    <x v="1"/>
    <x v="1"/>
    <x v="7"/>
    <x v="2"/>
    <n v="62.72"/>
  </r>
  <r>
    <x v="1"/>
    <x v="1"/>
    <x v="1"/>
    <x v="2"/>
    <n v="117.87055572634264"/>
  </r>
  <r>
    <x v="1"/>
    <x v="2"/>
    <x v="2"/>
    <x v="2"/>
    <n v="0.73"/>
  </r>
  <r>
    <x v="1"/>
    <x v="2"/>
    <x v="8"/>
    <x v="2"/>
    <n v="0.42"/>
  </r>
  <r>
    <x v="1"/>
    <x v="3"/>
    <x v="9"/>
    <x v="2"/>
    <n v="0.09"/>
  </r>
  <r>
    <x v="1"/>
    <x v="3"/>
    <x v="10"/>
    <x v="2"/>
    <n v="0.01"/>
  </r>
  <r>
    <x v="1"/>
    <x v="3"/>
    <x v="11"/>
    <x v="2"/>
    <n v="0.03"/>
  </r>
  <r>
    <x v="1"/>
    <x v="4"/>
    <x v="12"/>
    <x v="2"/>
    <n v="0.45"/>
  </r>
  <r>
    <x v="1"/>
    <x v="4"/>
    <x v="13"/>
    <x v="2"/>
    <n v="25.56"/>
  </r>
  <r>
    <x v="1"/>
    <x v="4"/>
    <x v="4"/>
    <x v="2"/>
    <n v="1.7391304347826087E-2"/>
  </r>
  <r>
    <x v="0"/>
    <x v="0"/>
    <x v="5"/>
    <x v="2"/>
    <n v="1.0309455587392551"/>
  </r>
  <r>
    <x v="0"/>
    <x v="0"/>
    <x v="5"/>
    <x v="3"/>
    <n v="0.79608557123350021"/>
  </r>
  <r>
    <x v="0"/>
    <x v="1"/>
    <x v="7"/>
    <x v="1"/>
    <n v="84.7"/>
  </r>
  <r>
    <x v="0"/>
    <x v="1"/>
    <x v="7"/>
    <x v="2"/>
    <n v="75.5"/>
  </r>
  <r>
    <x v="0"/>
    <x v="1"/>
    <x v="7"/>
    <x v="3"/>
    <n v="68.900000000000006"/>
  </r>
  <r>
    <x v="0"/>
    <x v="2"/>
    <x v="8"/>
    <x v="2"/>
    <n v="-0.03"/>
  </r>
  <r>
    <x v="0"/>
    <x v="2"/>
    <x v="8"/>
    <x v="3"/>
    <n v="0.1"/>
  </r>
  <r>
    <x v="0"/>
    <x v="3"/>
    <x v="14"/>
    <x v="1"/>
    <n v="1.78"/>
  </r>
  <r>
    <x v="0"/>
    <x v="3"/>
    <x v="14"/>
    <x v="2"/>
    <n v="1.61"/>
  </r>
  <r>
    <x v="0"/>
    <x v="3"/>
    <x v="14"/>
    <x v="3"/>
    <n v="1.74"/>
  </r>
  <r>
    <x v="0"/>
    <x v="4"/>
    <x v="15"/>
    <x v="1"/>
    <n v="-247611"/>
  </r>
  <r>
    <x v="0"/>
    <x v="4"/>
    <x v="15"/>
    <x v="2"/>
    <n v="641445"/>
  </r>
  <r>
    <x v="0"/>
    <x v="4"/>
    <x v="15"/>
    <x v="3"/>
    <n v="1143773"/>
  </r>
  <r>
    <x v="1"/>
    <x v="0"/>
    <x v="0"/>
    <x v="3"/>
    <n v="1.22"/>
  </r>
  <r>
    <x v="1"/>
    <x v="0"/>
    <x v="5"/>
    <x v="3"/>
    <n v="0.71"/>
  </r>
  <r>
    <x v="1"/>
    <x v="1"/>
    <x v="6"/>
    <x v="3"/>
    <n v="63.727925574306887"/>
  </r>
  <r>
    <x v="1"/>
    <x v="1"/>
    <x v="7"/>
    <x v="3"/>
    <n v="60.75"/>
  </r>
  <r>
    <x v="1"/>
    <x v="1"/>
    <x v="1"/>
    <x v="3"/>
    <n v="119.35132520254619"/>
  </r>
  <r>
    <x v="1"/>
    <x v="2"/>
    <x v="2"/>
    <x v="3"/>
    <n v="0.57999999999999996"/>
  </r>
  <r>
    <x v="1"/>
    <x v="2"/>
    <x v="8"/>
    <x v="3"/>
    <n v="0.37"/>
  </r>
  <r>
    <x v="1"/>
    <x v="3"/>
    <x v="9"/>
    <x v="3"/>
    <n v="0.12"/>
  </r>
  <r>
    <x v="1"/>
    <x v="3"/>
    <x v="10"/>
    <x v="3"/>
    <n v="-0.01"/>
  </r>
  <r>
    <x v="1"/>
    <x v="3"/>
    <x v="11"/>
    <x v="3"/>
    <n v="-0.02"/>
  </r>
  <r>
    <x v="1"/>
    <x v="4"/>
    <x v="12"/>
    <x v="3"/>
    <n v="-0.34"/>
  </r>
  <r>
    <x v="1"/>
    <x v="4"/>
    <x v="13"/>
    <x v="3"/>
    <n v="-43.71"/>
  </r>
  <r>
    <x v="1"/>
    <x v="4"/>
    <x v="4"/>
    <x v="3"/>
    <n v="1.3458950201884255E-2"/>
  </r>
  <r>
    <x v="0"/>
    <x v="4"/>
    <x v="13"/>
    <x v="0"/>
    <n v="7.83"/>
  </r>
  <r>
    <x v="0"/>
    <x v="4"/>
    <x v="13"/>
    <x v="1"/>
    <n v="9.19"/>
  </r>
  <r>
    <x v="0"/>
    <x v="4"/>
    <x v="13"/>
    <x v="2"/>
    <n v="11.66"/>
  </r>
  <r>
    <x v="0"/>
    <x v="4"/>
    <x v="13"/>
    <x v="3"/>
    <n v="15.77"/>
  </r>
  <r>
    <x v="1"/>
    <x v="4"/>
    <x v="15"/>
    <x v="0"/>
    <n v="209954"/>
  </r>
  <r>
    <x v="1"/>
    <x v="4"/>
    <x v="15"/>
    <x v="1"/>
    <n v="57328"/>
  </r>
  <r>
    <x v="1"/>
    <x v="4"/>
    <x v="15"/>
    <x v="2"/>
    <n v="-117787"/>
  </r>
  <r>
    <x v="1"/>
    <x v="4"/>
    <x v="15"/>
    <x v="3"/>
    <n v="54604"/>
  </r>
  <r>
    <x v="0"/>
    <x v="3"/>
    <x v="9"/>
    <x v="0"/>
    <n v="0.18615163344976371"/>
  </r>
  <r>
    <x v="0"/>
    <x v="3"/>
    <x v="9"/>
    <x v="1"/>
    <n v="0.17845415508966911"/>
  </r>
  <r>
    <x v="0"/>
    <x v="3"/>
    <x v="9"/>
    <x v="2"/>
    <n v="0.21171791341594004"/>
  </r>
  <r>
    <x v="0"/>
    <x v="3"/>
    <x v="9"/>
    <x v="3"/>
    <n v="0.21303301237964237"/>
  </r>
  <r>
    <x v="1"/>
    <x v="3"/>
    <x v="3"/>
    <x v="0"/>
    <n v="1.34"/>
  </r>
  <r>
    <x v="1"/>
    <x v="3"/>
    <x v="3"/>
    <x v="1"/>
    <n v="1.1499999999999999"/>
  </r>
  <r>
    <x v="1"/>
    <x v="3"/>
    <x v="3"/>
    <x v="2"/>
    <n v="1.05"/>
  </r>
  <r>
    <x v="1"/>
    <x v="3"/>
    <x v="3"/>
    <x v="3"/>
    <n v="1"/>
  </r>
  <r>
    <x v="0"/>
    <x v="3"/>
    <x v="10"/>
    <x v="0"/>
    <n v="5.380146501641829E-2"/>
  </r>
  <r>
    <x v="0"/>
    <x v="3"/>
    <x v="10"/>
    <x v="1"/>
    <n v="6.4402631176380606E-2"/>
  </r>
  <r>
    <x v="0"/>
    <x v="3"/>
    <x v="10"/>
    <x v="2"/>
    <n v="4.7971114167812932E-2"/>
  </r>
  <r>
    <x v="0"/>
    <x v="3"/>
    <x v="10"/>
    <x v="3"/>
    <n v="5.7974922475394361E-2"/>
  </r>
  <r>
    <x v="1"/>
    <x v="3"/>
    <x v="14"/>
    <x v="0"/>
    <n v="2.72"/>
  </r>
  <r>
    <x v="1"/>
    <x v="3"/>
    <x v="14"/>
    <x v="1"/>
    <n v="3.01"/>
  </r>
  <r>
    <x v="1"/>
    <x v="3"/>
    <x v="14"/>
    <x v="2"/>
    <n v="3.09"/>
  </r>
  <r>
    <x v="1"/>
    <x v="3"/>
    <x v="14"/>
    <x v="3"/>
    <n v="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D590F3-3EC4-B840-9FFD-FCF284D6D5D8}" name="PivotTable3" cacheId="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4">
  <location ref="A3:E8" firstHeaderRow="1" firstDataRow="2" firstDataCol="3"/>
  <pivotFields count="5">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5">
        <item x="1"/>
        <item x="4"/>
        <item x="0"/>
        <item x="3"/>
        <item x="2"/>
      </items>
      <extLst>
        <ext xmlns:x14="http://schemas.microsoft.com/office/spreadsheetml/2009/9/main" uri="{2946ED86-A175-432a-8AC1-64E0C546D7DE}">
          <x14:pivotField fillDownLabels="1"/>
        </ext>
      </extLst>
    </pivotField>
    <pivotField axis="axisRow" compact="0" outline="0" showAll="0" sortType="descending" defaultSubtotal="0">
      <items count="16">
        <item h="1" x="5"/>
        <item h="1" x="10"/>
        <item x="13"/>
        <item h="1" x="15"/>
        <item h="1" x="8"/>
        <item h="1" x="9"/>
        <item h="1" x="14"/>
        <item h="1" x="12"/>
        <item h="1" x="11"/>
        <item h="1" x="4"/>
        <item h="1" x="2"/>
        <item h="1" x="7"/>
        <item h="1" x="0"/>
        <item h="1" x="6"/>
        <item h="1" x="3"/>
        <item h="1" x="1"/>
      </items>
      <extLst>
        <ext xmlns:x14="http://schemas.microsoft.com/office/spreadsheetml/2009/9/main" uri="{2946ED86-A175-432a-8AC1-64E0C546D7DE}">
          <x14:pivotField fillDownLabels="1"/>
        </ext>
      </extLst>
    </pivotField>
    <pivotField axis="axisRow" compact="0" outline="0" showAll="0" sortType="descending" defaultSubtotal="0">
      <items count="4">
        <item x="0"/>
        <item x="1"/>
        <item x="2"/>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3"/>
    <field x="1"/>
    <field x="2"/>
  </rowFields>
  <rowItems count="4">
    <i>
      <x/>
      <x v="1"/>
      <x v="2"/>
    </i>
    <i>
      <x v="1"/>
      <x v="1"/>
      <x v="2"/>
    </i>
    <i>
      <x v="2"/>
      <x v="1"/>
      <x v="2"/>
    </i>
    <i>
      <x v="3"/>
      <x v="1"/>
      <x v="2"/>
    </i>
  </rowItems>
  <colFields count="1">
    <field x="0"/>
  </colFields>
  <colItems count="2">
    <i>
      <x/>
    </i>
    <i>
      <x v="1"/>
    </i>
  </colItems>
  <dataFields count="1">
    <dataField name="Pivot Table Comparison" fld="4" baseField="0" baseItem="0" numFmtId="2"/>
  </dataFields>
  <formats count="29">
    <format dxfId="79">
      <pivotArea collapsedLevelsAreSubtotals="1" fieldPosition="0">
        <references count="2">
          <reference field="1" count="1" selected="0">
            <x v="0"/>
          </reference>
          <reference field="2" count="3">
            <x v="11"/>
            <x v="13"/>
            <x v="15"/>
          </reference>
        </references>
      </pivotArea>
    </format>
    <format dxfId="78">
      <pivotArea collapsedLevelsAreSubtotals="1" fieldPosition="0">
        <references count="1">
          <reference field="1" count="1">
            <x v="1"/>
          </reference>
        </references>
      </pivotArea>
    </format>
    <format dxfId="77">
      <pivotArea collapsedLevelsAreSubtotals="1" fieldPosition="0">
        <references count="2">
          <reference field="1" count="1" selected="0">
            <x v="1"/>
          </reference>
          <reference field="2" count="3">
            <x v="2"/>
            <x v="7"/>
            <x v="9"/>
          </reference>
        </references>
      </pivotArea>
    </format>
    <format dxfId="76">
      <pivotArea collapsedLevelsAreSubtotals="1" fieldPosition="0">
        <references count="1">
          <reference field="1" count="1">
            <x v="2"/>
          </reference>
        </references>
      </pivotArea>
    </format>
    <format dxfId="75">
      <pivotArea collapsedLevelsAreSubtotals="1" fieldPosition="0">
        <references count="2">
          <reference field="1" count="1" selected="0">
            <x v="2"/>
          </reference>
          <reference field="2" count="2">
            <x v="0"/>
            <x v="12"/>
          </reference>
        </references>
      </pivotArea>
    </format>
    <format dxfId="74">
      <pivotArea collapsedLevelsAreSubtotals="1" fieldPosition="0">
        <references count="1">
          <reference field="1" count="1">
            <x v="3"/>
          </reference>
        </references>
      </pivotArea>
    </format>
    <format dxfId="73">
      <pivotArea collapsedLevelsAreSubtotals="1" fieldPosition="0">
        <references count="2">
          <reference field="1" count="1" selected="0">
            <x v="3"/>
          </reference>
          <reference field="2" count="3">
            <x v="1"/>
            <x v="5"/>
            <x v="8"/>
          </reference>
        </references>
      </pivotArea>
    </format>
    <format dxfId="72">
      <pivotArea collapsedLevelsAreSubtotals="1" fieldPosition="0">
        <references count="1">
          <reference field="1" count="1">
            <x v="4"/>
          </reference>
        </references>
      </pivotArea>
    </format>
    <format dxfId="71">
      <pivotArea collapsedLevelsAreSubtotals="1" fieldPosition="0">
        <references count="2">
          <reference field="1" count="1" selected="0">
            <x v="4"/>
          </reference>
          <reference field="2" count="2">
            <x v="4"/>
            <x v="10"/>
          </reference>
        </references>
      </pivotArea>
    </format>
    <format dxfId="70">
      <pivotArea type="all" dataOnly="0" outline="0" fieldPosition="0"/>
    </format>
    <format dxfId="69">
      <pivotArea outline="0" fieldPosition="0">
        <references count="3">
          <reference field="1" count="1" selected="0">
            <x v="0"/>
          </reference>
          <reference field="2" count="3" selected="0">
            <x v="11"/>
            <x v="13"/>
            <x v="15"/>
          </reference>
          <reference field="3" count="1" selected="0">
            <x v="3"/>
          </reference>
        </references>
      </pivotArea>
    </format>
    <format dxfId="68">
      <pivotArea outline="0" fieldPosition="0">
        <references count="3">
          <reference field="1" count="1" selected="0">
            <x v="1"/>
          </reference>
          <reference field="2" count="2" selected="0">
            <x v="2"/>
            <x v="3"/>
          </reference>
          <reference field="3" count="1" selected="0">
            <x v="3"/>
          </reference>
        </references>
      </pivotArea>
    </format>
    <format dxfId="67">
      <pivotArea outline="0" collapsedLevelsAreSubtotals="1" fieldPosition="0"/>
    </format>
    <format dxfId="66">
      <pivotArea outline="0" fieldPosition="0">
        <references count="3">
          <reference field="1" count="1" selected="0">
            <x v="1"/>
          </reference>
          <reference field="2" count="1" selected="0">
            <x v="3"/>
          </reference>
          <reference field="3" count="1" selected="0">
            <x v="0"/>
          </reference>
        </references>
      </pivotArea>
    </format>
    <format dxfId="65">
      <pivotArea outline="0" fieldPosition="0">
        <references count="3">
          <reference field="1" count="1" selected="0">
            <x v="1"/>
          </reference>
          <reference field="2" count="1" selected="0">
            <x v="3"/>
          </reference>
          <reference field="3" count="1" selected="0">
            <x v="1"/>
          </reference>
        </references>
      </pivotArea>
    </format>
    <format dxfId="64">
      <pivotArea outline="0" fieldPosition="0">
        <references count="3">
          <reference field="1" count="1" selected="0">
            <x v="1"/>
          </reference>
          <reference field="2" count="1" selected="0">
            <x v="3"/>
          </reference>
          <reference field="3" count="1" selected="0">
            <x v="2"/>
          </reference>
        </references>
      </pivotArea>
    </format>
    <format dxfId="63">
      <pivotArea outline="0" fieldPosition="0">
        <references count="3">
          <reference field="1" count="1" selected="0">
            <x v="1"/>
          </reference>
          <reference field="2" count="1" selected="0">
            <x v="3"/>
          </reference>
          <reference field="3" count="1" selected="0">
            <x v="3"/>
          </reference>
        </references>
      </pivotArea>
    </format>
    <format dxfId="62">
      <pivotArea outline="0" fieldPosition="0">
        <references count="3">
          <reference field="1" count="1" selected="0">
            <x v="3"/>
          </reference>
          <reference field="2" count="2" selected="0">
            <x v="1"/>
            <x v="5"/>
          </reference>
          <reference field="3" count="1" selected="0">
            <x v="1"/>
          </reference>
        </references>
      </pivotArea>
    </format>
    <format dxfId="61">
      <pivotArea outline="0" fieldPosition="0">
        <references count="3">
          <reference field="1" count="1" selected="0">
            <x v="1"/>
          </reference>
          <reference field="2" count="1" selected="0">
            <x v="9"/>
          </reference>
          <reference field="3" count="1" selected="0">
            <x v="1"/>
          </reference>
        </references>
      </pivotArea>
    </format>
    <format dxfId="60">
      <pivotArea outline="0" fieldPosition="0">
        <references count="3">
          <reference field="1" count="1" selected="0">
            <x v="3"/>
          </reference>
          <reference field="2" count="2" selected="0">
            <x v="1"/>
            <x v="5"/>
          </reference>
          <reference field="3" count="1" selected="0">
            <x v="3"/>
          </reference>
        </references>
      </pivotArea>
    </format>
    <format dxfId="59">
      <pivotArea outline="0" fieldPosition="0">
        <references count="3">
          <reference field="1" count="1" selected="0">
            <x v="1"/>
          </reference>
          <reference field="2" count="1" selected="0">
            <x v="9"/>
          </reference>
          <reference field="3" count="1" selected="0">
            <x v="3"/>
          </reference>
        </references>
      </pivotArea>
    </format>
    <format dxfId="58">
      <pivotArea outline="0" fieldPosition="0">
        <references count="3">
          <reference field="1" count="1" selected="0">
            <x v="4"/>
          </reference>
          <reference field="2" count="1" selected="0">
            <x v="4"/>
          </reference>
          <reference field="3" count="1" selected="0">
            <x v="2"/>
          </reference>
        </references>
      </pivotArea>
    </format>
    <format dxfId="57">
      <pivotArea outline="0" fieldPosition="0">
        <references count="3">
          <reference field="1" count="1" selected="0">
            <x v="4"/>
          </reference>
          <reference field="2" count="1" selected="0">
            <x v="4"/>
          </reference>
          <reference field="3" count="1" selected="0">
            <x v="3"/>
          </reference>
        </references>
      </pivotArea>
    </format>
    <format dxfId="56">
      <pivotArea outline="0" fieldPosition="0">
        <references count="3">
          <reference field="1" count="1" selected="0">
            <x v="3"/>
          </reference>
          <reference field="2" count="2" selected="0">
            <x v="1"/>
            <x v="5"/>
          </reference>
          <reference field="3" count="1" selected="0">
            <x v="2"/>
          </reference>
        </references>
      </pivotArea>
    </format>
    <format dxfId="55">
      <pivotArea outline="0" fieldPosition="0">
        <references count="3">
          <reference field="1" count="1" selected="0">
            <x v="1"/>
          </reference>
          <reference field="2" count="1" selected="0">
            <x v="9"/>
          </reference>
          <reference field="3" count="1" selected="0">
            <x v="2"/>
          </reference>
        </references>
      </pivotArea>
    </format>
    <format dxfId="54">
      <pivotArea outline="0" fieldPosition="0">
        <references count="3">
          <reference field="1" count="1" selected="0">
            <x v="4"/>
          </reference>
          <reference field="2" count="1" selected="0">
            <x v="4"/>
          </reference>
          <reference field="3" count="1" selected="0">
            <x v="1"/>
          </reference>
        </references>
      </pivotArea>
    </format>
    <format dxfId="53">
      <pivotArea outline="0" fieldPosition="0">
        <references count="3">
          <reference field="1" count="1" selected="0">
            <x v="3"/>
          </reference>
          <reference field="2" count="2" selected="0">
            <x v="1"/>
            <x v="5"/>
          </reference>
          <reference field="3" count="1" selected="0">
            <x v="0"/>
          </reference>
        </references>
      </pivotArea>
    </format>
    <format dxfId="52">
      <pivotArea outline="0" fieldPosition="0">
        <references count="3">
          <reference field="1" count="1" selected="0">
            <x v="1"/>
          </reference>
          <reference field="2" count="1" selected="0">
            <x v="9"/>
          </reference>
          <reference field="3" count="1" selected="0">
            <x v="0"/>
          </reference>
        </references>
      </pivotArea>
    </format>
    <format dxfId="51">
      <pivotArea outline="0" fieldPosition="0">
        <references count="3">
          <reference field="1" count="1" selected="0">
            <x v="4"/>
          </reference>
          <reference field="2" count="1" selected="0">
            <x v="4"/>
          </reference>
          <reference field="3" count="1" selected="0">
            <x v="0"/>
          </reference>
        </references>
      </pivotArea>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84EA4-22DD-4D4D-9309-77BD8B84325B}"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olHeaderCaption="Year">
  <location ref="A3:I30" firstHeaderRow="1" firstDataRow="3" firstDataCol="1"/>
  <pivotFields count="7">
    <pivotField axis="axisCol" multipleItemSelectionAllowed="1" showAll="0" sortType="descending">
      <items count="5">
        <item x="0"/>
        <item x="1"/>
        <item x="2"/>
        <item x="3"/>
        <item t="default"/>
      </items>
    </pivotField>
    <pivotField showAll="0">
      <items count="3">
        <item x="1"/>
        <item h="1" x="0"/>
        <item t="default"/>
      </items>
    </pivotField>
    <pivotField axis="axisRow" showAll="0">
      <items count="16">
        <item x="8"/>
        <item x="12"/>
        <item x="0"/>
        <item x="9"/>
        <item x="6"/>
        <item x="2"/>
        <item x="5"/>
        <item x="10"/>
        <item x="3"/>
        <item x="11"/>
        <item x="4"/>
        <item x="1"/>
        <item x="13"/>
        <item x="7"/>
        <item x="14"/>
        <item t="default"/>
      </items>
    </pivotField>
    <pivotField axis="axisRow" showAll="0">
      <items count="3">
        <item x="0"/>
        <item x="1"/>
        <item t="default"/>
      </items>
    </pivotField>
    <pivotField axis="axisRow" showAll="0">
      <items count="6">
        <item x="0"/>
        <item x="2"/>
        <item x="1"/>
        <item x="3"/>
        <item x="4"/>
        <item t="default"/>
      </items>
    </pivotField>
    <pivotField dataField="1" numFmtId="165" showAll="0"/>
    <pivotField dataField="1" numFmtId="166" showAll="0"/>
  </pivotFields>
  <rowFields count="3">
    <field x="3"/>
    <field x="4"/>
    <field x="2"/>
  </rowFields>
  <rowItems count="25">
    <i>
      <x/>
    </i>
    <i r="1">
      <x/>
    </i>
    <i r="2">
      <x v="2"/>
    </i>
    <i r="2">
      <x v="5"/>
    </i>
    <i r="2">
      <x v="8"/>
    </i>
    <i r="2">
      <x v="11"/>
    </i>
    <i r="1">
      <x v="2"/>
    </i>
    <i r="2">
      <x v="4"/>
    </i>
    <i r="2">
      <x v="6"/>
    </i>
    <i r="2">
      <x v="8"/>
    </i>
    <i r="2">
      <x v="10"/>
    </i>
    <i r="2">
      <x v="13"/>
    </i>
    <i>
      <x v="1"/>
    </i>
    <i r="1">
      <x v="1"/>
    </i>
    <i r="2">
      <x/>
    </i>
    <i r="2">
      <x v="3"/>
    </i>
    <i r="2">
      <x v="8"/>
    </i>
    <i r="1">
      <x v="3"/>
    </i>
    <i r="2">
      <x v="7"/>
    </i>
    <i r="2">
      <x v="8"/>
    </i>
    <i r="2">
      <x v="14"/>
    </i>
    <i r="1">
      <x v="4"/>
    </i>
    <i r="2">
      <x v="1"/>
    </i>
    <i r="2">
      <x v="8"/>
    </i>
    <i r="2">
      <x v="12"/>
    </i>
  </rowItems>
  <colFields count="2">
    <field x="0"/>
    <field x="-2"/>
  </colFields>
  <colItems count="8">
    <i>
      <x/>
      <x/>
    </i>
    <i r="1" i="1">
      <x v="1"/>
    </i>
    <i>
      <x v="1"/>
      <x/>
    </i>
    <i r="1" i="1">
      <x v="1"/>
    </i>
    <i>
      <x v="2"/>
      <x/>
    </i>
    <i r="1" i="1">
      <x v="1"/>
    </i>
    <i>
      <x v="3"/>
      <x/>
    </i>
    <i r="1" i="1">
      <x v="1"/>
    </i>
  </colItems>
  <dataFields count="2">
    <dataField name="$CAD" fld="5" baseField="0" baseItem="0" numFmtId="167"/>
    <dataField name="Percentage of Total Assets" fld="6" baseField="0" baseItem="0" numFmtId="10"/>
  </dataFields>
  <formats count="34">
    <format dxfId="50">
      <pivotArea outline="0" collapsedLevelsAreSubtotals="1" fieldPosition="0"/>
    </format>
    <format dxfId="49">
      <pivotArea outline="0" fieldPosition="0">
        <references count="1">
          <reference field="4294967294" count="1">
            <x v="0"/>
          </reference>
        </references>
      </pivotArea>
    </format>
    <format dxfId="48">
      <pivotArea outline="0" fieldPosition="0">
        <references count="1">
          <reference field="4294967294" count="1">
            <x v="1"/>
          </reference>
        </references>
      </pivotArea>
    </format>
    <format dxfId="47">
      <pivotArea dataOnly="0" labelOnly="1" fieldPosition="0">
        <references count="1">
          <reference field="0" count="1">
            <x v="3"/>
          </reference>
        </references>
      </pivotArea>
    </format>
    <format dxfId="46">
      <pivotArea dataOnly="0" labelOnly="1" outline="0" fieldPosition="0">
        <references count="2">
          <reference field="4294967294" count="1">
            <x v="1"/>
          </reference>
          <reference field="0" count="1" selected="0">
            <x v="3"/>
          </reference>
        </references>
      </pivotArea>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0" type="button" dataOnly="0" labelOnly="1" outline="0" axis="axisCol" fieldPosition="0"/>
    </format>
    <format dxfId="41">
      <pivotArea field="-2" type="button" dataOnly="0" labelOnly="1" outline="0" axis="axisCol" fieldPosition="1"/>
    </format>
    <format dxfId="40">
      <pivotArea type="topRight" dataOnly="0" labelOnly="1" outline="0"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fieldPosition="0">
        <references count="2">
          <reference field="3" count="1" selected="0">
            <x v="0"/>
          </reference>
          <reference field="4" count="2">
            <x v="0"/>
            <x v="2"/>
          </reference>
        </references>
      </pivotArea>
    </format>
    <format dxfId="36">
      <pivotArea dataOnly="0" labelOnly="1" fieldPosition="0">
        <references count="2">
          <reference field="3" count="1" selected="0">
            <x v="1"/>
          </reference>
          <reference field="4" count="3">
            <x v="1"/>
            <x v="3"/>
            <x v="4"/>
          </reference>
        </references>
      </pivotArea>
    </format>
    <format dxfId="35">
      <pivotArea dataOnly="0" labelOnly="1" fieldPosition="0">
        <references count="3">
          <reference field="2" count="4">
            <x v="2"/>
            <x v="5"/>
            <x v="8"/>
            <x v="11"/>
          </reference>
          <reference field="3" count="1" selected="0">
            <x v="0"/>
          </reference>
          <reference field="4" count="1" selected="0">
            <x v="0"/>
          </reference>
        </references>
      </pivotArea>
    </format>
    <format dxfId="34">
      <pivotArea dataOnly="0" labelOnly="1" fieldPosition="0">
        <references count="3">
          <reference field="2" count="4">
            <x v="4"/>
            <x v="6"/>
            <x v="8"/>
            <x v="10"/>
          </reference>
          <reference field="3" count="1" selected="0">
            <x v="0"/>
          </reference>
          <reference field="4" count="1" selected="0">
            <x v="2"/>
          </reference>
        </references>
      </pivotArea>
    </format>
    <format dxfId="33">
      <pivotArea dataOnly="0" labelOnly="1" fieldPosition="0">
        <references count="3">
          <reference field="2" count="3">
            <x v="0"/>
            <x v="3"/>
            <x v="8"/>
          </reference>
          <reference field="3" count="1" selected="0">
            <x v="1"/>
          </reference>
          <reference field="4" count="1" selected="0">
            <x v="1"/>
          </reference>
        </references>
      </pivotArea>
    </format>
    <format dxfId="32">
      <pivotArea dataOnly="0" labelOnly="1" fieldPosition="0">
        <references count="3">
          <reference field="2" count="3">
            <x v="7"/>
            <x v="8"/>
            <x v="9"/>
          </reference>
          <reference field="3" count="1" selected="0">
            <x v="1"/>
          </reference>
          <reference field="4" count="1" selected="0">
            <x v="3"/>
          </reference>
        </references>
      </pivotArea>
    </format>
    <format dxfId="31">
      <pivotArea dataOnly="0" labelOnly="1" fieldPosition="0">
        <references count="3">
          <reference field="2" count="3">
            <x v="1"/>
            <x v="8"/>
            <x v="12"/>
          </reference>
          <reference field="3" count="1" selected="0">
            <x v="1"/>
          </reference>
          <reference field="4" count="1" selected="0">
            <x v="4"/>
          </reference>
        </references>
      </pivotArea>
    </format>
    <format dxfId="30">
      <pivotArea dataOnly="0" labelOnly="1" fieldPosition="0">
        <references count="1">
          <reference field="0" count="0"/>
        </references>
      </pivotArea>
    </format>
    <format dxfId="29">
      <pivotArea dataOnly="0" labelOnly="1" outline="0" fieldPosition="0">
        <references count="2">
          <reference field="4294967294" count="2">
            <x v="0"/>
            <x v="1"/>
          </reference>
          <reference field="0" count="1" selected="0">
            <x v="3"/>
          </reference>
        </references>
      </pivotArea>
    </format>
    <format dxfId="28">
      <pivotArea dataOnly="0" labelOnly="1" outline="0" fieldPosition="0">
        <references count="2">
          <reference field="4294967294" count="2">
            <x v="0"/>
            <x v="1"/>
          </reference>
          <reference field="0" count="1" selected="0">
            <x v="2"/>
          </reference>
        </references>
      </pivotArea>
    </format>
    <format dxfId="27">
      <pivotArea dataOnly="0" labelOnly="1" outline="0" fieldPosition="0">
        <references count="2">
          <reference field="4294967294" count="2">
            <x v="0"/>
            <x v="1"/>
          </reference>
          <reference field="0" count="1" selected="0">
            <x v="1"/>
          </reference>
        </references>
      </pivotArea>
    </format>
    <format dxfId="26">
      <pivotArea dataOnly="0" labelOnly="1" outline="0" fieldPosition="0">
        <references count="2">
          <reference field="4294967294" count="2">
            <x v="0"/>
            <x v="1"/>
          </reference>
          <reference field="0" count="1" selected="0">
            <x v="0"/>
          </reference>
        </references>
      </pivotArea>
    </format>
    <format dxfId="25">
      <pivotArea outline="0" collapsedLevelsAreSubtotals="1" fieldPosition="0"/>
    </format>
    <format dxfId="24">
      <pivotArea field="0" type="button" dataOnly="0" labelOnly="1" outline="0" axis="axisCol" fieldPosition="0"/>
    </format>
    <format dxfId="23">
      <pivotArea field="-2" type="button" dataOnly="0" labelOnly="1" outline="0" axis="axisCol" fieldPosition="1"/>
    </format>
    <format dxfId="22">
      <pivotArea type="topRight" dataOnly="0" labelOnly="1" outline="0" fieldPosition="0"/>
    </format>
    <format dxfId="21">
      <pivotArea dataOnly="0" labelOnly="1" fieldPosition="0">
        <references count="1">
          <reference field="0" count="0"/>
        </references>
      </pivotArea>
    </format>
    <format dxfId="20">
      <pivotArea dataOnly="0" labelOnly="1" outline="0" fieldPosition="0">
        <references count="2">
          <reference field="4294967294" count="2">
            <x v="0"/>
            <x v="1"/>
          </reference>
          <reference field="0" count="1" selected="0">
            <x v="0"/>
          </reference>
        </references>
      </pivotArea>
    </format>
    <format dxfId="19">
      <pivotArea dataOnly="0" labelOnly="1" outline="0" fieldPosition="0">
        <references count="2">
          <reference field="4294967294" count="2">
            <x v="0"/>
            <x v="1"/>
          </reference>
          <reference field="0" count="1" selected="0">
            <x v="1"/>
          </reference>
        </references>
      </pivotArea>
    </format>
    <format dxfId="18">
      <pivotArea dataOnly="0" labelOnly="1" outline="0" fieldPosition="0">
        <references count="2">
          <reference field="4294967294" count="2">
            <x v="0"/>
            <x v="1"/>
          </reference>
          <reference field="0" count="1" selected="0">
            <x v="2"/>
          </reference>
        </references>
      </pivotArea>
    </format>
    <format dxfId="17">
      <pivotArea dataOnly="0" labelOnly="1" outline="0" fieldPosition="0">
        <references count="2">
          <reference field="4294967294" count="2">
            <x v="0"/>
            <x v="1"/>
          </reference>
          <reference field="0"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4C243-EA6C-334D-830C-761248C2EC6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come Statement">
  <location ref="A3:I22" firstHeaderRow="1" firstDataRow="3" firstDataCol="1"/>
  <pivotFields count="5">
    <pivotField multipleItemSelectionAllowed="1" showAll="0">
      <items count="3">
        <item h="1" x="1"/>
        <item x="0"/>
        <item t="default"/>
      </items>
    </pivotField>
    <pivotField axis="axisCol" multipleItemSelectionAllowed="1" showAll="0" sortType="descending">
      <items count="5">
        <item x="0"/>
        <item x="1"/>
        <item x="2"/>
        <item x="3"/>
        <item t="default"/>
      </items>
    </pivotField>
    <pivotField axis="axisRow" showAll="0">
      <items count="19">
        <item x="0"/>
        <item x="1"/>
        <item m="1" x="17"/>
        <item x="2"/>
        <item x="3"/>
        <item x="4"/>
        <item x="5"/>
        <item x="6"/>
        <item x="7"/>
        <item x="8"/>
        <item x="9"/>
        <item x="10"/>
        <item x="11"/>
        <item x="12"/>
        <item x="13"/>
        <item x="15"/>
        <item x="16"/>
        <item x="14"/>
        <item t="default"/>
      </items>
    </pivotField>
    <pivotField dataField="1" showAll="0"/>
    <pivotField dataField="1" showAll="0"/>
  </pivotFields>
  <rowFields count="1">
    <field x="2"/>
  </rowFields>
  <rowItems count="17">
    <i>
      <x/>
    </i>
    <i>
      <x v="1"/>
    </i>
    <i>
      <x v="3"/>
    </i>
    <i>
      <x v="4"/>
    </i>
    <i>
      <x v="5"/>
    </i>
    <i>
      <x v="6"/>
    </i>
    <i>
      <x v="7"/>
    </i>
    <i>
      <x v="8"/>
    </i>
    <i>
      <x v="9"/>
    </i>
    <i>
      <x v="10"/>
    </i>
    <i>
      <x v="11"/>
    </i>
    <i>
      <x v="12"/>
    </i>
    <i>
      <x v="13"/>
    </i>
    <i>
      <x v="14"/>
    </i>
    <i>
      <x v="15"/>
    </i>
    <i>
      <x v="16"/>
    </i>
    <i>
      <x v="17"/>
    </i>
  </rowItems>
  <colFields count="2">
    <field x="1"/>
    <field x="-2"/>
  </colFields>
  <colItems count="8">
    <i>
      <x/>
      <x/>
    </i>
    <i r="1" i="1">
      <x v="1"/>
    </i>
    <i>
      <x v="1"/>
      <x/>
    </i>
    <i r="1" i="1">
      <x v="1"/>
    </i>
    <i>
      <x v="2"/>
      <x/>
    </i>
    <i r="1" i="1">
      <x v="1"/>
    </i>
    <i>
      <x v="3"/>
      <x/>
    </i>
    <i r="1" i="1">
      <x v="1"/>
    </i>
  </colItems>
  <dataFields count="2">
    <dataField name="$CAD" fld="3" baseField="0" baseItem="0" numFmtId="167"/>
    <dataField name="Percentage of Sales" fld="4" baseField="0" baseItem="0" numFmtId="10"/>
  </dataFields>
  <formats count="15">
    <format dxfId="16">
      <pivotArea collapsedLevelsAreSubtotals="1" fieldPosition="0">
        <references count="2">
          <reference field="4294967294" count="1" selected="0">
            <x v="1"/>
          </reference>
          <reference field="2" count="16">
            <x v="0"/>
            <x v="1"/>
            <x v="3"/>
            <x v="4"/>
            <x v="5"/>
            <x v="6"/>
            <x v="7"/>
            <x v="8"/>
            <x v="9"/>
            <x v="10"/>
            <x v="11"/>
            <x v="12"/>
            <x v="13"/>
            <x v="15"/>
            <x v="16"/>
            <x v="17"/>
          </reference>
        </references>
      </pivotArea>
    </format>
    <format dxfId="15">
      <pivotArea collapsedLevelsAreSubtotals="1" fieldPosition="0">
        <references count="2">
          <reference field="4294967294" count="1" selected="0">
            <x v="1"/>
          </reference>
          <reference field="2" count="17">
            <x v="0"/>
            <x v="1"/>
            <x v="2"/>
            <x v="4"/>
            <x v="5"/>
            <x v="6"/>
            <x v="7"/>
            <x v="8"/>
            <x v="9"/>
            <x v="10"/>
            <x v="11"/>
            <x v="12"/>
            <x v="13"/>
            <x v="14"/>
            <x v="15"/>
            <x v="16"/>
            <x v="17"/>
          </reference>
        </references>
      </pivotArea>
    </format>
    <format dxfId="14">
      <pivotArea outline="0" collapsedLevelsAreSubtotals="1" fieldPosition="0">
        <references count="1">
          <reference field="4294967294" count="1" selected="0">
            <x v="0"/>
          </reference>
        </references>
      </pivotArea>
    </format>
    <format dxfId="13">
      <pivotArea field="2" type="button" dataOnly="0" labelOnly="1" outline="0" axis="axisRow" fieldPosition="0"/>
    </format>
    <format dxfId="12">
      <pivotArea dataOnly="0" labelOnly="1" fieldPosition="0">
        <references count="1">
          <reference field="2" count="16">
            <x v="0"/>
            <x v="1"/>
            <x v="3"/>
            <x v="4"/>
            <x v="5"/>
            <x v="6"/>
            <x v="7"/>
            <x v="8"/>
            <x v="9"/>
            <x v="10"/>
            <x v="11"/>
            <x v="12"/>
            <x v="13"/>
            <x v="15"/>
            <x v="16"/>
            <x v="17"/>
          </reference>
        </references>
      </pivotArea>
    </format>
    <format dxfId="11">
      <pivotArea collapsedLevelsAreSubtotals="1" fieldPosition="0">
        <references count="1">
          <reference field="2" count="1">
            <x v="9"/>
          </reference>
        </references>
      </pivotArea>
    </format>
    <format dxfId="10">
      <pivotArea dataOnly="0" labelOnly="1" fieldPosition="0">
        <references count="1">
          <reference field="2" count="1">
            <x v="9"/>
          </reference>
        </references>
      </pivotArea>
    </format>
    <format dxfId="9">
      <pivotArea collapsedLevelsAreSubtotals="1" fieldPosition="0">
        <references count="1">
          <reference field="2" count="1">
            <x v="0"/>
          </reference>
        </references>
      </pivotArea>
    </format>
    <format dxfId="8">
      <pivotArea dataOnly="0" labelOnly="1" fieldPosition="0">
        <references count="1">
          <reference field="2" count="1">
            <x v="0"/>
          </reference>
        </references>
      </pivotArea>
    </format>
    <format dxfId="7">
      <pivotArea collapsedLevelsAreSubtotals="1" fieldPosition="0">
        <references count="1">
          <reference field="2" count="1">
            <x v="13"/>
          </reference>
        </references>
      </pivotArea>
    </format>
    <format dxfId="6">
      <pivotArea dataOnly="0" labelOnly="1" fieldPosition="0">
        <references count="1">
          <reference field="2" count="1">
            <x v="13"/>
          </reference>
        </references>
      </pivotArea>
    </format>
    <format dxfId="5">
      <pivotArea collapsedLevelsAreSubtotals="1" fieldPosition="0">
        <references count="1">
          <reference field="2" count="1">
            <x v="17"/>
          </reference>
        </references>
      </pivotArea>
    </format>
    <format dxfId="4">
      <pivotArea dataOnly="0" labelOnly="1" fieldPosition="0">
        <references count="1">
          <reference field="2" count="1">
            <x v="17"/>
          </reference>
        </references>
      </pivotArea>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7406208-50DF-D243-955B-C6DCA386FF5C}" sourceName="Company">
  <pivotTables>
    <pivotTable tabId="22" name="PivotTable3"/>
  </pivotTables>
  <data>
    <tabular pivotCacheId="2018284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3CCCE55C-37F2-7B44-A5B4-0DB62420710A}" sourceName="Metric">
  <pivotTables>
    <pivotTable tabId="22" name="PivotTable3"/>
  </pivotTables>
  <data>
    <tabular pivotCacheId="2018284945">
      <items count="5">
        <i x="4" s="1"/>
        <i x="1" s="1" nd="1"/>
        <i x="0" s="1" nd="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o" xr10:uid="{79CD407A-A2FA-6845-A69D-30F5ADA47182}" sourceName="Ratio">
  <pivotTables>
    <pivotTable tabId="22" name="PivotTable3"/>
  </pivotTables>
  <data>
    <tabular pivotCacheId="2018284945">
      <items count="16">
        <i x="1"/>
        <i x="3"/>
        <i x="6"/>
        <i x="0"/>
        <i x="7"/>
        <i x="2"/>
        <i x="4"/>
        <i x="11"/>
        <i x="12"/>
        <i x="14"/>
        <i x="9"/>
        <i x="8"/>
        <i x="15"/>
        <i x="13" s="1"/>
        <i x="10"/>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8FE8E0-3C08-DB41-A3DE-CB3B64AA0BB9}" sourceName="Year">
  <pivotTables>
    <pivotTable tabId="22" name="PivotTable3"/>
  </pivotTables>
  <data>
    <tabular pivotCacheId="2018284945">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54AD7C53-3646-094A-8779-4A34B4786DF6}" sourceName="Company">
  <pivotTables>
    <pivotTable tabId="29" name="PivotTable8"/>
  </pivotTables>
  <data>
    <tabular pivotCacheId="328552623">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FB9430F-3C7B-9C42-8D2A-CB6A379B04B0}" sourceName="Year">
  <pivotTables>
    <pivotTable tabId="29" name="PivotTable8"/>
  </pivotTables>
  <data>
    <tabular pivotCacheId="328552623">
      <items count="4">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9A10750D-745D-084B-8F45-00DE0BC71323}" sourceName="Company">
  <pivotTables>
    <pivotTable tabId="30" name="PivotTable6"/>
  </pivotTables>
  <data>
    <tabular pivotCacheId="1912851429">
      <items count="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324AD88-0031-1546-8822-7905AFEA060D}" sourceName="Year">
  <pivotTables>
    <pivotTable tabId="30" name="PivotTable6"/>
  </pivotTables>
  <data>
    <tabular pivotCacheId="1912851429">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9D855F0-3B76-584F-A64F-6246E1E3CF90}" cache="Slicer_Company" caption="Company" rowHeight="230716"/>
  <slicer name="Metric" xr10:uid="{772E1E0C-A5B8-8444-B0AF-218041CCADD3}" cache="Slicer_Metric" caption="Metric" rowHeight="230716"/>
  <slicer name="Ratio" xr10:uid="{912824BD-E3E1-E946-906C-D9E49159CF71}" cache="Slicer_Ratio" caption="Ratio" rowHeight="230716"/>
  <slicer name="Year" xr10:uid="{1315333D-33DC-3642-A06A-D99D2DC73189}" cache="Slicer_Year" caption="Yea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3" xr10:uid="{F57E19C6-C712-E845-A99A-5267B1813C51}" cache="Slicer_Company1" caption="Company" rowHeight="230716"/>
  <slicer name="Year 3" xr10:uid="{F4825441-A06F-F14E-9645-481308962242}" cache="Slicer_Year1" caption="Year"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4" xr10:uid="{02747D19-D852-D241-8DB0-F649807C8CCB}" cache="Slicer_Company2" caption="Company" rowHeight="230716"/>
  <slicer name="Year 4" xr10:uid="{7839FED9-D546-4849-9C46-82819BD8F185}" cache="Slicer_Year2" caption="Year"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1467-BF23-4737-9D68-35B09BC3474C}">
  <dimension ref="A1:A12"/>
  <sheetViews>
    <sheetView showGridLines="0" tabSelected="1" workbookViewId="0">
      <selection activeCell="E21" sqref="E21"/>
    </sheetView>
  </sheetViews>
  <sheetFormatPr defaultRowHeight="15" x14ac:dyDescent="0.25"/>
  <sheetData>
    <row r="1" spans="1:1" ht="23.25" customHeight="1" x14ac:dyDescent="0.25">
      <c r="A1" s="46" t="s">
        <v>108</v>
      </c>
    </row>
    <row r="2" spans="1:1" ht="22.5" customHeight="1" x14ac:dyDescent="0.25">
      <c r="A2" t="s">
        <v>109</v>
      </c>
    </row>
    <row r="4" spans="1:1" x14ac:dyDescent="0.25">
      <c r="A4" t="s">
        <v>110</v>
      </c>
    </row>
    <row r="5" spans="1:1" x14ac:dyDescent="0.25">
      <c r="A5" s="65"/>
    </row>
    <row r="6" spans="1:1" x14ac:dyDescent="0.25">
      <c r="A6" s="66" t="s">
        <v>112</v>
      </c>
    </row>
    <row r="7" spans="1:1" x14ac:dyDescent="0.25">
      <c r="A7" s="65"/>
    </row>
    <row r="8" spans="1:1" x14ac:dyDescent="0.25">
      <c r="A8" s="66" t="s">
        <v>113</v>
      </c>
    </row>
    <row r="9" spans="1:1" x14ac:dyDescent="0.25">
      <c r="A9" s="65"/>
    </row>
    <row r="10" spans="1:1" x14ac:dyDescent="0.25">
      <c r="A10" s="66" t="s">
        <v>114</v>
      </c>
    </row>
    <row r="12" spans="1:1" x14ac:dyDescent="0.25">
      <c r="A12"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166E-4E55-7847-847F-B1EF3A12EE76}">
  <dimension ref="A3:F17"/>
  <sheetViews>
    <sheetView showGridLines="0" zoomScaleNormal="100" workbookViewId="0">
      <selection activeCell="A53" sqref="A53"/>
    </sheetView>
  </sheetViews>
  <sheetFormatPr defaultColWidth="11.42578125" defaultRowHeight="15" x14ac:dyDescent="0.25"/>
  <cols>
    <col min="1" max="1" width="22.42578125" customWidth="1"/>
    <col min="2" max="2" width="14.42578125" customWidth="1"/>
    <col min="3" max="3" width="9.42578125" bestFit="1" customWidth="1"/>
    <col min="4" max="4" width="13.42578125" bestFit="1" customWidth="1"/>
    <col min="5" max="5" width="10.7109375" bestFit="1" customWidth="1"/>
  </cols>
  <sheetData>
    <row r="3" spans="1:5" ht="15.75" x14ac:dyDescent="0.25">
      <c r="A3" s="20" t="s">
        <v>0</v>
      </c>
      <c r="B3" s="19"/>
      <c r="C3" s="19"/>
      <c r="D3" s="20" t="s">
        <v>1</v>
      </c>
      <c r="E3" s="19"/>
    </row>
    <row r="4" spans="1:5" ht="15.75" x14ac:dyDescent="0.25">
      <c r="A4" s="20" t="s">
        <v>2</v>
      </c>
      <c r="B4" s="20" t="s">
        <v>3</v>
      </c>
      <c r="C4" s="20" t="s">
        <v>4</v>
      </c>
      <c r="D4" s="19" t="s">
        <v>5</v>
      </c>
      <c r="E4" s="19" t="s">
        <v>6</v>
      </c>
    </row>
    <row r="5" spans="1:5" ht="15.75" x14ac:dyDescent="0.25">
      <c r="A5" s="19">
        <v>2023</v>
      </c>
      <c r="B5" s="19" t="s">
        <v>7</v>
      </c>
      <c r="C5" s="19" t="s">
        <v>8</v>
      </c>
      <c r="D5" s="59">
        <v>7.83</v>
      </c>
      <c r="E5" s="59">
        <v>7.43</v>
      </c>
    </row>
    <row r="6" spans="1:5" ht="15.75" x14ac:dyDescent="0.25">
      <c r="A6" s="19">
        <v>2022</v>
      </c>
      <c r="B6" s="19" t="s">
        <v>7</v>
      </c>
      <c r="C6" s="19" t="s">
        <v>8</v>
      </c>
      <c r="D6" s="59">
        <v>9.19</v>
      </c>
      <c r="E6" s="59">
        <v>6.82</v>
      </c>
    </row>
    <row r="7" spans="1:5" ht="15.75" x14ac:dyDescent="0.25">
      <c r="A7" s="19">
        <v>2021</v>
      </c>
      <c r="B7" s="19" t="s">
        <v>7</v>
      </c>
      <c r="C7" s="19" t="s">
        <v>8</v>
      </c>
      <c r="D7" s="59">
        <v>11.66</v>
      </c>
      <c r="E7" s="59">
        <v>25.56</v>
      </c>
    </row>
    <row r="8" spans="1:5" ht="15.75" x14ac:dyDescent="0.25">
      <c r="A8" s="19">
        <v>2020</v>
      </c>
      <c r="B8" s="19" t="s">
        <v>7</v>
      </c>
      <c r="C8" s="19" t="s">
        <v>8</v>
      </c>
      <c r="D8" s="59">
        <v>15.77</v>
      </c>
      <c r="E8" s="59">
        <v>-43.71</v>
      </c>
    </row>
    <row r="17" spans="6:6" x14ac:dyDescent="0.25">
      <c r="F17" s="4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3EA-682E-B342-BD76-CDF5A507C451}">
  <dimension ref="A3:I30"/>
  <sheetViews>
    <sheetView showGridLines="0" topLeftCell="A2" zoomScale="90" zoomScaleNormal="90" workbookViewId="0">
      <selection activeCell="A58" sqref="A57:A58"/>
    </sheetView>
  </sheetViews>
  <sheetFormatPr defaultColWidth="11.42578125" defaultRowHeight="15" x14ac:dyDescent="0.25"/>
  <cols>
    <col min="1" max="1" width="38.42578125" bestFit="1" customWidth="1"/>
    <col min="2" max="2" width="15.7109375" style="32" bestFit="1" customWidth="1"/>
    <col min="3" max="3" width="26.7109375" style="32" bestFit="1" customWidth="1"/>
    <col min="4" max="4" width="17.5703125" style="32" customWidth="1"/>
    <col min="5" max="5" width="26.7109375" style="32" bestFit="1" customWidth="1"/>
    <col min="6" max="6" width="15.7109375" style="32" bestFit="1" customWidth="1"/>
    <col min="7" max="7" width="26.7109375" style="32" bestFit="1" customWidth="1"/>
    <col min="8" max="8" width="15.7109375" style="32" bestFit="1" customWidth="1"/>
    <col min="9" max="9" width="26.7109375" style="32" bestFit="1" customWidth="1"/>
  </cols>
  <sheetData>
    <row r="3" spans="1:9" ht="15.75" x14ac:dyDescent="0.25">
      <c r="A3" s="19"/>
      <c r="B3" s="54" t="s">
        <v>2</v>
      </c>
      <c r="C3" s="55"/>
      <c r="D3" s="55"/>
      <c r="E3" s="55"/>
      <c r="F3" s="55"/>
      <c r="G3" s="55"/>
      <c r="H3" s="55"/>
      <c r="I3" s="55"/>
    </row>
    <row r="4" spans="1:9" ht="15.75" x14ac:dyDescent="0.25">
      <c r="A4" s="19"/>
      <c r="B4" s="55">
        <v>2023</v>
      </c>
      <c r="C4" s="55"/>
      <c r="D4" s="55">
        <v>2022</v>
      </c>
      <c r="E4" s="55"/>
      <c r="F4" s="55">
        <v>2021</v>
      </c>
      <c r="G4" s="55"/>
      <c r="H4" s="56">
        <v>2020</v>
      </c>
      <c r="I4" s="56"/>
    </row>
    <row r="5" spans="1:9" ht="15.75" x14ac:dyDescent="0.25">
      <c r="A5" s="20" t="s">
        <v>9</v>
      </c>
      <c r="B5" s="55" t="s">
        <v>10</v>
      </c>
      <c r="C5" s="55" t="s">
        <v>11</v>
      </c>
      <c r="D5" s="55" t="s">
        <v>10</v>
      </c>
      <c r="E5" s="55" t="s">
        <v>11</v>
      </c>
      <c r="F5" s="55" t="s">
        <v>10</v>
      </c>
      <c r="G5" s="55" t="s">
        <v>11</v>
      </c>
      <c r="H5" s="55" t="s">
        <v>10</v>
      </c>
      <c r="I5" s="55" t="s">
        <v>11</v>
      </c>
    </row>
    <row r="6" spans="1:9" ht="15.75" x14ac:dyDescent="0.25">
      <c r="A6" s="21" t="s">
        <v>12</v>
      </c>
      <c r="B6" s="57">
        <v>9850500</v>
      </c>
      <c r="C6" s="58">
        <v>1.0033799999999999</v>
      </c>
      <c r="D6" s="57">
        <v>8576391</v>
      </c>
      <c r="E6" s="58">
        <v>0.99999000000000005</v>
      </c>
      <c r="F6" s="57">
        <v>7390390</v>
      </c>
      <c r="G6" s="58">
        <v>1.0000100000000001</v>
      </c>
      <c r="H6" s="57">
        <v>7556690</v>
      </c>
      <c r="I6" s="58">
        <v>1</v>
      </c>
    </row>
    <row r="7" spans="1:9" ht="15.75" x14ac:dyDescent="0.25">
      <c r="A7" s="22" t="s">
        <v>13</v>
      </c>
      <c r="B7" s="57">
        <v>3996968</v>
      </c>
      <c r="C7" s="58">
        <v>0.40914</v>
      </c>
      <c r="D7" s="57">
        <v>3693286</v>
      </c>
      <c r="E7" s="58">
        <v>0.43063000000000007</v>
      </c>
      <c r="F7" s="57">
        <v>2982193</v>
      </c>
      <c r="G7" s="58">
        <v>0.40353</v>
      </c>
      <c r="H7" s="57">
        <v>2749802</v>
      </c>
      <c r="I7" s="58">
        <v>0.36389000000000005</v>
      </c>
    </row>
    <row r="8" spans="1:9" ht="15.75" x14ac:dyDescent="0.25">
      <c r="A8" s="23" t="s">
        <v>14</v>
      </c>
      <c r="B8" s="57">
        <v>653327</v>
      </c>
      <c r="C8" s="58">
        <v>6.6320000000000004E-2</v>
      </c>
      <c r="D8" s="57">
        <v>860515</v>
      </c>
      <c r="E8" s="58">
        <v>0.10034</v>
      </c>
      <c r="F8" s="57">
        <v>928428</v>
      </c>
      <c r="G8" s="58">
        <v>0.12562999999999999</v>
      </c>
      <c r="H8" s="57">
        <v>861100</v>
      </c>
      <c r="I8" s="58">
        <v>0.11395</v>
      </c>
    </row>
    <row r="9" spans="1:9" ht="15.75" x14ac:dyDescent="0.25">
      <c r="A9" s="23" t="s">
        <v>15</v>
      </c>
      <c r="B9" s="57">
        <v>1836665</v>
      </c>
      <c r="C9" s="58">
        <v>0.18645</v>
      </c>
      <c r="D9" s="57">
        <v>1509302</v>
      </c>
      <c r="E9" s="58">
        <v>0.17598</v>
      </c>
      <c r="F9" s="57">
        <v>1066456</v>
      </c>
      <c r="G9" s="58">
        <v>0.14430000000000001</v>
      </c>
      <c r="H9" s="57">
        <v>864155</v>
      </c>
      <c r="I9" s="58">
        <v>0.11436</v>
      </c>
    </row>
    <row r="10" spans="1:9" ht="15.75" x14ac:dyDescent="0.25">
      <c r="A10" s="23" t="s">
        <v>16</v>
      </c>
      <c r="B10" s="57">
        <v>163654</v>
      </c>
      <c r="C10" s="58">
        <v>0.02</v>
      </c>
      <c r="D10" s="57">
        <v>162960</v>
      </c>
      <c r="E10" s="58">
        <v>1.9E-2</v>
      </c>
      <c r="F10" s="57">
        <v>116758</v>
      </c>
      <c r="G10" s="58">
        <v>1.5800000000000002E-2</v>
      </c>
      <c r="H10" s="57">
        <v>136341</v>
      </c>
      <c r="I10" s="58">
        <v>1.804E-2</v>
      </c>
    </row>
    <row r="11" spans="1:9" ht="15.75" x14ac:dyDescent="0.25">
      <c r="A11" s="23" t="s">
        <v>17</v>
      </c>
      <c r="B11" s="57">
        <v>1343322</v>
      </c>
      <c r="C11" s="58">
        <v>0.13636999999999999</v>
      </c>
      <c r="D11" s="57">
        <v>1160509</v>
      </c>
      <c r="E11" s="58">
        <v>0.13531000000000001</v>
      </c>
      <c r="F11" s="57">
        <v>870551</v>
      </c>
      <c r="G11" s="58">
        <v>0.1178</v>
      </c>
      <c r="H11" s="57">
        <v>888206</v>
      </c>
      <c r="I11" s="58">
        <v>0.11754000000000001</v>
      </c>
    </row>
    <row r="12" spans="1:9" ht="15.75" x14ac:dyDescent="0.25">
      <c r="A12" s="22" t="s">
        <v>18</v>
      </c>
      <c r="B12" s="57">
        <v>5853532</v>
      </c>
      <c r="C12" s="58">
        <v>0.59423999999999999</v>
      </c>
      <c r="D12" s="57">
        <v>4883105</v>
      </c>
      <c r="E12" s="58">
        <v>0.56935999999999998</v>
      </c>
      <c r="F12" s="57">
        <v>4408197</v>
      </c>
      <c r="G12" s="58">
        <v>0.59648000000000001</v>
      </c>
      <c r="H12" s="57">
        <v>4806888</v>
      </c>
      <c r="I12" s="58">
        <v>0.63610999999999995</v>
      </c>
    </row>
    <row r="13" spans="1:9" ht="15.75" x14ac:dyDescent="0.25">
      <c r="A13" s="23" t="s">
        <v>19</v>
      </c>
      <c r="B13" s="57">
        <v>942274</v>
      </c>
      <c r="C13" s="58">
        <v>9.5659999999999995E-2</v>
      </c>
      <c r="D13" s="57">
        <v>902918</v>
      </c>
      <c r="E13" s="58">
        <v>0.10528</v>
      </c>
      <c r="F13" s="57">
        <v>806476</v>
      </c>
      <c r="G13" s="58">
        <v>0.10911999999999999</v>
      </c>
      <c r="H13" s="57">
        <v>864478</v>
      </c>
      <c r="I13" s="58">
        <v>0.1144</v>
      </c>
    </row>
    <row r="14" spans="1:9" ht="15.75" x14ac:dyDescent="0.25">
      <c r="A14" s="23" t="s">
        <v>20</v>
      </c>
      <c r="B14" s="57">
        <v>8227</v>
      </c>
      <c r="C14" s="58">
        <v>8.4000000000000003E-4</v>
      </c>
      <c r="D14" s="57">
        <v>18185</v>
      </c>
      <c r="E14" s="58">
        <v>2.1199999999999999E-3</v>
      </c>
      <c r="F14" s="57">
        <v>14375</v>
      </c>
      <c r="G14" s="58">
        <v>1.9499999999999999E-3</v>
      </c>
      <c r="H14" s="57">
        <v>6579</v>
      </c>
      <c r="I14" s="58">
        <v>8.7000000000000001E-4</v>
      </c>
    </row>
    <row r="15" spans="1:9" ht="15.75" x14ac:dyDescent="0.25">
      <c r="A15" s="23" t="s">
        <v>16</v>
      </c>
      <c r="B15" s="57">
        <v>217084</v>
      </c>
      <c r="C15" s="58">
        <v>2.2040000000000001E-2</v>
      </c>
      <c r="D15" s="57">
        <v>219992</v>
      </c>
      <c r="E15" s="58">
        <v>2.5649999999999999E-2</v>
      </c>
      <c r="F15" s="57">
        <v>318142</v>
      </c>
      <c r="G15" s="58">
        <v>4.3049999999999998E-2</v>
      </c>
      <c r="H15" s="57">
        <v>421746</v>
      </c>
      <c r="I15" s="58">
        <v>5.5809999999999998E-2</v>
      </c>
    </row>
    <row r="16" spans="1:9" ht="15.75" x14ac:dyDescent="0.25">
      <c r="A16" s="23" t="s">
        <v>21</v>
      </c>
      <c r="B16" s="57">
        <v>3652498</v>
      </c>
      <c r="C16" s="58">
        <v>0.37079000000000001</v>
      </c>
      <c r="D16" s="57">
        <v>2793091</v>
      </c>
      <c r="E16" s="58">
        <v>0.32567000000000002</v>
      </c>
      <c r="F16" s="57">
        <v>2415916</v>
      </c>
      <c r="G16" s="58">
        <v>0.32690000000000002</v>
      </c>
      <c r="H16" s="57">
        <v>2624004</v>
      </c>
      <c r="I16" s="58">
        <v>0.34723999999999999</v>
      </c>
    </row>
    <row r="17" spans="1:9" ht="15.75" x14ac:dyDescent="0.25">
      <c r="A17" s="23" t="s">
        <v>22</v>
      </c>
      <c r="B17" s="57">
        <v>1033449</v>
      </c>
      <c r="C17" s="58">
        <v>0.10491</v>
      </c>
      <c r="D17" s="57">
        <v>948919</v>
      </c>
      <c r="E17" s="58">
        <v>0.11064</v>
      </c>
      <c r="F17" s="57">
        <v>853288</v>
      </c>
      <c r="G17" s="58">
        <v>0.11545999999999999</v>
      </c>
      <c r="H17" s="57">
        <v>890081</v>
      </c>
      <c r="I17" s="58">
        <v>0.11779000000000001</v>
      </c>
    </row>
    <row r="18" spans="1:9" ht="15.75" x14ac:dyDescent="0.25">
      <c r="A18" s="21" t="s">
        <v>23</v>
      </c>
      <c r="B18" s="57">
        <v>9850500</v>
      </c>
      <c r="C18" s="58">
        <v>1</v>
      </c>
      <c r="D18" s="57">
        <v>8576391</v>
      </c>
      <c r="E18" s="58">
        <v>1.0000100000000001</v>
      </c>
      <c r="F18" s="57">
        <v>7390390</v>
      </c>
      <c r="G18" s="58">
        <v>1.0000100000000001</v>
      </c>
      <c r="H18" s="57">
        <v>7556690</v>
      </c>
      <c r="I18" s="58">
        <v>1</v>
      </c>
    </row>
    <row r="19" spans="1:9" ht="15.75" x14ac:dyDescent="0.25">
      <c r="A19" s="22" t="s">
        <v>24</v>
      </c>
      <c r="B19" s="57">
        <v>2518915</v>
      </c>
      <c r="C19" s="58">
        <v>0.25570999999999999</v>
      </c>
      <c r="D19" s="57">
        <v>2156425</v>
      </c>
      <c r="E19" s="58">
        <v>0.25144</v>
      </c>
      <c r="F19" s="57">
        <v>1745120</v>
      </c>
      <c r="G19" s="58">
        <v>0.23613999999999999</v>
      </c>
      <c r="H19" s="57">
        <v>2197217</v>
      </c>
      <c r="I19" s="58">
        <v>0.29076000000000002</v>
      </c>
    </row>
    <row r="20" spans="1:9" ht="15.75" x14ac:dyDescent="0.25">
      <c r="A20" s="23" t="s">
        <v>25</v>
      </c>
      <c r="B20" s="57">
        <v>2328651</v>
      </c>
      <c r="C20" s="58">
        <v>0.2364</v>
      </c>
      <c r="D20" s="57">
        <v>2011694</v>
      </c>
      <c r="E20" s="58">
        <v>0.23455999999999999</v>
      </c>
      <c r="F20" s="57">
        <v>1603466</v>
      </c>
      <c r="G20" s="58">
        <v>0.21697</v>
      </c>
      <c r="H20" s="57">
        <v>1452323</v>
      </c>
      <c r="I20" s="58">
        <v>0.19219</v>
      </c>
    </row>
    <row r="21" spans="1:9" ht="15.75" x14ac:dyDescent="0.25">
      <c r="A21" s="23" t="s">
        <v>26</v>
      </c>
      <c r="B21" s="57">
        <v>40530</v>
      </c>
      <c r="C21" s="58">
        <v>4.1099999999999999E-3</v>
      </c>
      <c r="D21" s="57">
        <v>26733</v>
      </c>
      <c r="E21" s="58">
        <v>3.1199999999999999E-3</v>
      </c>
      <c r="F21" s="57">
        <v>21055</v>
      </c>
      <c r="G21" s="58">
        <v>2.8500000000000001E-3</v>
      </c>
      <c r="H21" s="57">
        <v>577335</v>
      </c>
      <c r="I21" s="58">
        <v>7.6399999999999996E-2</v>
      </c>
    </row>
    <row r="22" spans="1:9" ht="15.75" x14ac:dyDescent="0.25">
      <c r="A22" s="23" t="s">
        <v>16</v>
      </c>
      <c r="B22" s="57">
        <v>149734</v>
      </c>
      <c r="C22" s="58">
        <v>1.52E-2</v>
      </c>
      <c r="D22" s="57">
        <v>117998</v>
      </c>
      <c r="E22" s="58">
        <v>1.376E-2</v>
      </c>
      <c r="F22" s="57">
        <v>120599</v>
      </c>
      <c r="G22" s="58">
        <v>1.6320000000000001E-2</v>
      </c>
      <c r="H22" s="57">
        <v>167559</v>
      </c>
      <c r="I22" s="58">
        <v>2.2169999999999999E-2</v>
      </c>
    </row>
    <row r="23" spans="1:9" ht="15.75" x14ac:dyDescent="0.25">
      <c r="A23" s="22" t="s">
        <v>27</v>
      </c>
      <c r="B23" s="57">
        <v>2009482</v>
      </c>
      <c r="C23" s="58">
        <v>0.20399999999999999</v>
      </c>
      <c r="D23" s="57">
        <v>1608255</v>
      </c>
      <c r="E23" s="58">
        <v>0.18751999999999999</v>
      </c>
      <c r="F23" s="57">
        <v>1046474</v>
      </c>
      <c r="G23" s="58">
        <v>0.1416</v>
      </c>
      <c r="H23" s="57">
        <v>1005975</v>
      </c>
      <c r="I23" s="58">
        <v>0.13313</v>
      </c>
    </row>
    <row r="24" spans="1:9" ht="15.75" x14ac:dyDescent="0.25">
      <c r="A24" s="23" t="s">
        <v>28</v>
      </c>
      <c r="B24" s="57">
        <v>1731817</v>
      </c>
      <c r="C24" s="58">
        <v>0.17580999999999999</v>
      </c>
      <c r="D24" s="57">
        <v>1281641</v>
      </c>
      <c r="E24" s="58">
        <v>0.14943999999999999</v>
      </c>
      <c r="F24" s="57">
        <v>770490</v>
      </c>
      <c r="G24" s="58">
        <v>0.10426000000000001</v>
      </c>
      <c r="H24" s="57">
        <v>725879</v>
      </c>
      <c r="I24" s="58">
        <v>9.6060000000000006E-2</v>
      </c>
    </row>
    <row r="25" spans="1:9" ht="15.75" x14ac:dyDescent="0.25">
      <c r="A25" s="23" t="s">
        <v>16</v>
      </c>
      <c r="B25" s="57">
        <v>277665</v>
      </c>
      <c r="C25" s="58">
        <v>2.819E-2</v>
      </c>
      <c r="D25" s="57">
        <v>326614</v>
      </c>
      <c r="E25" s="58">
        <v>3.8080000000000003E-2</v>
      </c>
      <c r="F25" s="57">
        <v>275984</v>
      </c>
      <c r="G25" s="58">
        <v>3.7339999999999998E-2</v>
      </c>
      <c r="H25" s="57">
        <v>280096</v>
      </c>
      <c r="I25" s="58">
        <v>3.7069999999999999E-2</v>
      </c>
    </row>
    <row r="26" spans="1:9" ht="15.75" x14ac:dyDescent="0.25">
      <c r="A26" s="23" t="s">
        <v>29</v>
      </c>
      <c r="B26" s="57">
        <v>0</v>
      </c>
      <c r="C26" s="58">
        <v>0</v>
      </c>
      <c r="D26" s="57">
        <v>0</v>
      </c>
      <c r="E26" s="58">
        <v>0</v>
      </c>
      <c r="F26" s="57">
        <v>0</v>
      </c>
      <c r="G26" s="58">
        <v>0</v>
      </c>
      <c r="H26" s="57">
        <v>0</v>
      </c>
      <c r="I26" s="58">
        <v>0</v>
      </c>
    </row>
    <row r="27" spans="1:9" ht="15.75" x14ac:dyDescent="0.25">
      <c r="A27" s="22" t="s">
        <v>30</v>
      </c>
      <c r="B27" s="57">
        <v>5322103</v>
      </c>
      <c r="C27" s="58">
        <v>0.54028999999999994</v>
      </c>
      <c r="D27" s="57">
        <v>4811711</v>
      </c>
      <c r="E27" s="58">
        <v>0.56105000000000005</v>
      </c>
      <c r="F27" s="57">
        <v>4598796</v>
      </c>
      <c r="G27" s="58">
        <v>0.62226999999999999</v>
      </c>
      <c r="H27" s="57">
        <v>4353498</v>
      </c>
      <c r="I27" s="58">
        <v>0.57611000000000001</v>
      </c>
    </row>
    <row r="28" spans="1:9" ht="15.75" x14ac:dyDescent="0.25">
      <c r="A28" s="23" t="s">
        <v>31</v>
      </c>
      <c r="B28" s="57">
        <v>142100</v>
      </c>
      <c r="C28" s="58">
        <v>1.443E-2</v>
      </c>
      <c r="D28" s="57">
        <v>138925</v>
      </c>
      <c r="E28" s="58">
        <v>1.6199999999999999E-2</v>
      </c>
      <c r="F28" s="57">
        <v>146204</v>
      </c>
      <c r="G28" s="58">
        <v>1.9779999999999999E-2</v>
      </c>
      <c r="H28" s="57">
        <v>146204</v>
      </c>
      <c r="I28" s="58">
        <v>1.9349999999999999E-2</v>
      </c>
    </row>
    <row r="29" spans="1:9" ht="15.75" x14ac:dyDescent="0.25">
      <c r="A29" s="23" t="s">
        <v>16</v>
      </c>
      <c r="B29" s="57">
        <v>133581</v>
      </c>
      <c r="C29" s="58">
        <v>1.3559999999999999E-2</v>
      </c>
      <c r="D29" s="57">
        <v>75273</v>
      </c>
      <c r="E29" s="58">
        <v>8.7799999999999996E-3</v>
      </c>
      <c r="F29" s="57">
        <v>2949</v>
      </c>
      <c r="G29" s="58">
        <v>4.0000000000000002E-4</v>
      </c>
      <c r="H29" s="57">
        <v>133703</v>
      </c>
      <c r="I29" s="58">
        <v>1.7690000000000001E-2</v>
      </c>
    </row>
    <row r="30" spans="1:9" ht="15.75" x14ac:dyDescent="0.25">
      <c r="A30" s="23" t="s">
        <v>32</v>
      </c>
      <c r="B30" s="57">
        <v>5046422</v>
      </c>
      <c r="C30" s="58">
        <v>0.51229999999999998</v>
      </c>
      <c r="D30" s="57">
        <v>4597513</v>
      </c>
      <c r="E30" s="58">
        <v>0.53607000000000005</v>
      </c>
      <c r="F30" s="57">
        <v>4449643</v>
      </c>
      <c r="G30" s="58">
        <v>0.60209000000000001</v>
      </c>
      <c r="H30" s="57">
        <v>4073591</v>
      </c>
      <c r="I30" s="58">
        <v>0.53907000000000005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5FDC-9016-5A43-8F8C-FD8F2476CDA1}">
  <dimension ref="A3:I22"/>
  <sheetViews>
    <sheetView showGridLines="0" workbookViewId="0">
      <selection activeCell="D43" sqref="D43"/>
    </sheetView>
  </sheetViews>
  <sheetFormatPr defaultColWidth="11.42578125" defaultRowHeight="15" x14ac:dyDescent="0.25"/>
  <cols>
    <col min="1" max="1" width="51.5703125" bestFit="1" customWidth="1"/>
    <col min="2" max="2" width="17.28515625" bestFit="1" customWidth="1"/>
    <col min="3" max="3" width="18.7109375" bestFit="1" customWidth="1"/>
    <col min="4" max="4" width="17.28515625" customWidth="1"/>
    <col min="5" max="5" width="18.7109375" bestFit="1" customWidth="1"/>
    <col min="6" max="6" width="16.85546875" customWidth="1"/>
    <col min="7" max="7" width="18.7109375" bestFit="1" customWidth="1"/>
    <col min="8" max="8" width="16.42578125" customWidth="1"/>
    <col min="9" max="9" width="18.7109375" bestFit="1" customWidth="1"/>
  </cols>
  <sheetData>
    <row r="3" spans="1:9" x14ac:dyDescent="0.25">
      <c r="B3" s="18" t="s">
        <v>33</v>
      </c>
    </row>
    <row r="4" spans="1:9" x14ac:dyDescent="0.25">
      <c r="B4">
        <v>2023</v>
      </c>
      <c r="D4">
        <v>2022</v>
      </c>
      <c r="F4">
        <v>2021</v>
      </c>
      <c r="H4">
        <v>2020</v>
      </c>
    </row>
    <row r="5" spans="1:9" ht="15.75" x14ac:dyDescent="0.25">
      <c r="A5" s="20" t="s">
        <v>34</v>
      </c>
      <c r="B5" t="s">
        <v>10</v>
      </c>
      <c r="C5" t="s">
        <v>35</v>
      </c>
      <c r="D5" t="s">
        <v>10</v>
      </c>
      <c r="E5" t="s">
        <v>35</v>
      </c>
      <c r="F5" t="s">
        <v>10</v>
      </c>
      <c r="G5" t="s">
        <v>35</v>
      </c>
      <c r="H5" t="s">
        <v>10</v>
      </c>
      <c r="I5" t="s">
        <v>35</v>
      </c>
    </row>
    <row r="6" spans="1:9" ht="15.75" x14ac:dyDescent="0.25">
      <c r="A6" s="16" t="s">
        <v>36</v>
      </c>
      <c r="B6" s="17">
        <v>5340003</v>
      </c>
      <c r="C6" s="24">
        <v>1</v>
      </c>
      <c r="D6" s="17">
        <v>4757588</v>
      </c>
      <c r="E6" s="24">
        <v>1</v>
      </c>
      <c r="F6" s="17">
        <v>3783953</v>
      </c>
      <c r="G6" s="24">
        <v>1</v>
      </c>
      <c r="H6" s="17">
        <v>3375286</v>
      </c>
      <c r="I6" s="24">
        <v>1</v>
      </c>
    </row>
    <row r="7" spans="1:9" ht="15.75" x14ac:dyDescent="0.25">
      <c r="A7" s="21" t="s">
        <v>37</v>
      </c>
      <c r="B7" s="14">
        <v>4664606</v>
      </c>
      <c r="C7" s="8">
        <v>0.87350000000000005</v>
      </c>
      <c r="D7" s="14">
        <v>4198325</v>
      </c>
      <c r="E7" s="8">
        <v>0.88239999999999996</v>
      </c>
      <c r="F7" s="14">
        <v>3438329</v>
      </c>
      <c r="G7" s="8">
        <v>0.90869999999999995</v>
      </c>
      <c r="H7" s="14">
        <v>2960189</v>
      </c>
      <c r="I7" s="8">
        <v>0.877</v>
      </c>
    </row>
    <row r="8" spans="1:9" ht="15.75" x14ac:dyDescent="0.25">
      <c r="A8" s="21" t="s">
        <v>38</v>
      </c>
      <c r="B8" s="14">
        <v>675397</v>
      </c>
      <c r="C8" s="8">
        <v>0.1265</v>
      </c>
      <c r="D8" s="14">
        <v>559263</v>
      </c>
      <c r="E8" s="8">
        <v>0.1176</v>
      </c>
      <c r="F8" s="14">
        <v>345624</v>
      </c>
      <c r="G8" s="8">
        <v>9.1300000000000006E-2</v>
      </c>
      <c r="H8" s="14">
        <v>415097</v>
      </c>
      <c r="I8" s="8">
        <v>0.123</v>
      </c>
    </row>
    <row r="9" spans="1:9" ht="15.75" x14ac:dyDescent="0.25">
      <c r="A9" s="21" t="s">
        <v>39</v>
      </c>
      <c r="B9" s="14">
        <v>38011</v>
      </c>
      <c r="C9" s="8">
        <v>7.1000000000000004E-3</v>
      </c>
      <c r="D9" s="14">
        <v>36918</v>
      </c>
      <c r="E9" s="8">
        <v>7.7999999999999996E-3</v>
      </c>
      <c r="F9" s="14">
        <v>32622</v>
      </c>
      <c r="G9" s="8">
        <v>8.6E-3</v>
      </c>
      <c r="H9" s="14">
        <v>28911</v>
      </c>
      <c r="I9" s="8">
        <v>8.6E-3</v>
      </c>
    </row>
    <row r="10" spans="1:9" ht="15.75" x14ac:dyDescent="0.25">
      <c r="A10" s="21" t="s">
        <v>40</v>
      </c>
      <c r="B10" s="14">
        <v>323438</v>
      </c>
      <c r="C10" s="8">
        <v>6.0600000000000001E-2</v>
      </c>
      <c r="D10" s="14">
        <v>276146</v>
      </c>
      <c r="E10" s="8">
        <v>5.8000000000000003E-2</v>
      </c>
      <c r="F10" s="14">
        <v>228346</v>
      </c>
      <c r="G10" s="8">
        <v>6.0299999999999999E-2</v>
      </c>
      <c r="H10" s="14">
        <v>246364</v>
      </c>
      <c r="I10" s="8">
        <v>7.2999999999999995E-2</v>
      </c>
    </row>
    <row r="11" spans="1:9" ht="15.75" x14ac:dyDescent="0.25">
      <c r="A11" s="21" t="s">
        <v>41</v>
      </c>
      <c r="B11" s="14">
        <v>17712</v>
      </c>
      <c r="C11" s="8">
        <v>3.3E-3</v>
      </c>
      <c r="D11" s="14">
        <v>15947</v>
      </c>
      <c r="E11" s="8">
        <v>3.3999999999999998E-3</v>
      </c>
      <c r="F11" s="14">
        <v>15308</v>
      </c>
      <c r="G11" s="8">
        <v>4.0000000000000001E-3</v>
      </c>
      <c r="H11" s="14">
        <v>17788</v>
      </c>
      <c r="I11" s="8">
        <v>5.3E-3</v>
      </c>
    </row>
    <row r="12" spans="1:9" ht="15.75" x14ac:dyDescent="0.25">
      <c r="A12" s="21" t="s">
        <v>42</v>
      </c>
      <c r="B12" s="14">
        <v>27122</v>
      </c>
      <c r="C12" s="8">
        <v>5.1000000000000004E-3</v>
      </c>
      <c r="D12" s="14">
        <v>12473</v>
      </c>
      <c r="E12" s="8">
        <v>2.5999999999999999E-3</v>
      </c>
      <c r="F12" s="14">
        <v>6431</v>
      </c>
      <c r="G12" s="8">
        <v>1.6999999999999999E-3</v>
      </c>
      <c r="H12" s="14">
        <v>94496</v>
      </c>
      <c r="I12" s="8">
        <v>2.8000000000000001E-2</v>
      </c>
    </row>
    <row r="13" spans="1:9" ht="15.75" x14ac:dyDescent="0.25">
      <c r="A13" s="21" t="s">
        <v>43</v>
      </c>
      <c r="B13" s="14">
        <v>5070889</v>
      </c>
      <c r="C13" s="8">
        <v>0.9496</v>
      </c>
      <c r="D13" s="14">
        <v>4539809</v>
      </c>
      <c r="E13" s="8">
        <v>0.95420000000000005</v>
      </c>
      <c r="F13" s="14">
        <v>3721036</v>
      </c>
      <c r="G13" s="8">
        <v>0.98340000000000005</v>
      </c>
      <c r="H13" s="14">
        <v>3347748</v>
      </c>
      <c r="I13" s="8">
        <v>0.99180000000000001</v>
      </c>
    </row>
    <row r="14" spans="1:9" ht="15.75" x14ac:dyDescent="0.25">
      <c r="A14" s="16" t="s">
        <v>44</v>
      </c>
      <c r="B14" s="17">
        <v>269114</v>
      </c>
      <c r="C14" s="24">
        <v>5.04E-2</v>
      </c>
      <c r="D14" s="17">
        <v>217779</v>
      </c>
      <c r="E14" s="24">
        <v>4.58E-2</v>
      </c>
      <c r="F14" s="17">
        <v>62917</v>
      </c>
      <c r="G14" s="24">
        <v>1.66E-2</v>
      </c>
      <c r="H14" s="17">
        <v>27538</v>
      </c>
      <c r="I14" s="24">
        <v>8.2000000000000007E-3</v>
      </c>
    </row>
    <row r="15" spans="1:9" ht="15.75" x14ac:dyDescent="0.25">
      <c r="A15" s="21" t="s">
        <v>45</v>
      </c>
      <c r="B15" s="14">
        <v>80323</v>
      </c>
      <c r="C15" s="8">
        <v>1.4999999999999999E-2</v>
      </c>
      <c r="D15" s="14">
        <v>51837</v>
      </c>
      <c r="E15" s="8">
        <v>1.09E-2</v>
      </c>
      <c r="F15" s="14">
        <v>32918</v>
      </c>
      <c r="G15" s="8">
        <v>8.6999999999999994E-3</v>
      </c>
      <c r="H15" s="14">
        <v>35771</v>
      </c>
      <c r="I15" s="8">
        <v>1.06E-2</v>
      </c>
    </row>
    <row r="16" spans="1:9" ht="15.75" x14ac:dyDescent="0.25">
      <c r="A16" s="21" t="s">
        <v>46</v>
      </c>
      <c r="B16" s="14">
        <v>-8366</v>
      </c>
      <c r="C16" s="8">
        <v>-1.6000000000000001E-3</v>
      </c>
      <c r="D16" s="14">
        <v>-8103</v>
      </c>
      <c r="E16" s="8">
        <v>-1.6999999999999999E-3</v>
      </c>
      <c r="F16" s="14">
        <v>-17262</v>
      </c>
      <c r="G16" s="8">
        <v>-4.5999999999999999E-3</v>
      </c>
      <c r="H16" s="14">
        <v>7077</v>
      </c>
      <c r="I16" s="8">
        <v>2.0999999999999999E-3</v>
      </c>
    </row>
    <row r="17" spans="1:9" ht="15.75" x14ac:dyDescent="0.25">
      <c r="A17" s="21" t="s">
        <v>47</v>
      </c>
      <c r="B17" s="14">
        <v>71957</v>
      </c>
      <c r="C17" s="8">
        <v>1.35E-2</v>
      </c>
      <c r="D17" s="14">
        <v>43734</v>
      </c>
      <c r="E17" s="8">
        <v>9.1999999999999998E-3</v>
      </c>
      <c r="F17" s="14">
        <v>15656</v>
      </c>
      <c r="G17" s="8">
        <v>4.1000000000000003E-3</v>
      </c>
      <c r="H17" s="14">
        <v>42848</v>
      </c>
      <c r="I17" s="8">
        <v>1.2699999999999999E-2</v>
      </c>
    </row>
    <row r="18" spans="1:9" ht="15.75" x14ac:dyDescent="0.25">
      <c r="A18" s="16" t="s">
        <v>48</v>
      </c>
      <c r="B18" s="17">
        <v>197157</v>
      </c>
      <c r="C18" s="24">
        <v>3.6900000000000002E-2</v>
      </c>
      <c r="D18" s="17">
        <v>174045</v>
      </c>
      <c r="E18" s="24">
        <v>3.6600000000000001E-2</v>
      </c>
      <c r="F18" s="17">
        <v>47261</v>
      </c>
      <c r="G18" s="24">
        <v>1.2500000000000001E-2</v>
      </c>
      <c r="H18" s="17">
        <v>-15310</v>
      </c>
      <c r="I18" s="24">
        <v>-4.4999999999999997E-3</v>
      </c>
    </row>
    <row r="19" spans="1:9" x14ac:dyDescent="0.25">
      <c r="A19" s="10" t="s">
        <v>49</v>
      </c>
      <c r="B19" s="14">
        <v>43492</v>
      </c>
      <c r="C19" s="8">
        <v>8.0999999999999996E-3</v>
      </c>
      <c r="D19" s="14">
        <v>41207</v>
      </c>
      <c r="E19" s="8">
        <v>8.6999999999999994E-3</v>
      </c>
      <c r="F19" s="14">
        <v>11381</v>
      </c>
      <c r="G19" s="8">
        <v>3.0000000000000001E-3</v>
      </c>
      <c r="H19" s="14">
        <v>12007</v>
      </c>
      <c r="I19" s="8">
        <v>3.5999999999999999E-3</v>
      </c>
    </row>
    <row r="20" spans="1:9" ht="15.75" x14ac:dyDescent="0.25">
      <c r="A20" s="21" t="s">
        <v>50</v>
      </c>
      <c r="B20" s="14"/>
      <c r="C20" s="8"/>
      <c r="D20" s="14"/>
      <c r="E20" s="8"/>
      <c r="F20" s="14"/>
      <c r="G20" s="8"/>
      <c r="H20" s="14"/>
      <c r="I20" s="8"/>
    </row>
    <row r="21" spans="1:9" ht="15.75" x14ac:dyDescent="0.25">
      <c r="A21" s="21" t="s">
        <v>51</v>
      </c>
      <c r="B21" s="14">
        <v>153665</v>
      </c>
      <c r="C21" s="8">
        <v>2.8799999999999999E-2</v>
      </c>
      <c r="D21" s="14">
        <v>132838</v>
      </c>
      <c r="E21" s="8">
        <v>2.7900000000000001E-2</v>
      </c>
      <c r="F21" s="14">
        <v>35880</v>
      </c>
      <c r="G21" s="8">
        <v>9.4999999999999998E-3</v>
      </c>
      <c r="H21" s="14">
        <v>-27317</v>
      </c>
      <c r="I21" s="8">
        <v>-8.0999999999999996E-3</v>
      </c>
    </row>
    <row r="22" spans="1:9" ht="15.75" x14ac:dyDescent="0.25">
      <c r="A22" s="16" t="s">
        <v>52</v>
      </c>
      <c r="B22" s="17">
        <v>153665</v>
      </c>
      <c r="C22" s="24">
        <v>2.8799999999999999E-2</v>
      </c>
      <c r="D22" s="17">
        <v>132838</v>
      </c>
      <c r="E22" s="24">
        <v>2.7900000000000001E-2</v>
      </c>
      <c r="F22" s="17">
        <v>35880</v>
      </c>
      <c r="G22" s="24">
        <v>9.4999999999999998E-3</v>
      </c>
      <c r="H22" s="17">
        <v>-27317</v>
      </c>
      <c r="I22" s="24">
        <v>-8.0999999999999996E-3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B837-B7B0-4C6F-8671-D365045E92FA}">
  <dimension ref="A1:L86"/>
  <sheetViews>
    <sheetView showGridLines="0" workbookViewId="0">
      <selection activeCell="I46" sqref="I46"/>
    </sheetView>
  </sheetViews>
  <sheetFormatPr defaultRowHeight="15" x14ac:dyDescent="0.25"/>
  <cols>
    <col min="2" max="2" width="32.140625" bestFit="1" customWidth="1"/>
    <col min="3" max="6" width="19.28515625" bestFit="1" customWidth="1"/>
    <col min="8" max="9" width="14.7109375" bestFit="1" customWidth="1"/>
    <col min="10" max="10" width="11.85546875" bestFit="1" customWidth="1"/>
    <col min="11" max="11" width="13.85546875" bestFit="1" customWidth="1"/>
    <col min="12" max="12" width="12" customWidth="1"/>
  </cols>
  <sheetData>
    <row r="1" spans="2:11" x14ac:dyDescent="0.25">
      <c r="B1" s="11" t="s">
        <v>53</v>
      </c>
      <c r="C1" s="34">
        <v>2023</v>
      </c>
      <c r="D1" s="34">
        <v>2022</v>
      </c>
      <c r="E1" s="34">
        <v>2021</v>
      </c>
      <c r="F1" s="34">
        <v>2020</v>
      </c>
    </row>
    <row r="2" spans="2:11" x14ac:dyDescent="0.25">
      <c r="B2" t="s">
        <v>54</v>
      </c>
      <c r="C2" s="60">
        <v>1495890</v>
      </c>
      <c r="D2" s="60">
        <v>1659593</v>
      </c>
      <c r="E2" s="60">
        <v>1420760</v>
      </c>
      <c r="F2" s="60">
        <v>1271837</v>
      </c>
      <c r="H2" s="28"/>
      <c r="I2" s="28"/>
      <c r="J2" s="35"/>
      <c r="K2" s="35"/>
    </row>
    <row r="3" spans="2:11" x14ac:dyDescent="0.25">
      <c r="B3" s="33" t="s">
        <v>55</v>
      </c>
      <c r="C3" s="61">
        <v>1292773</v>
      </c>
      <c r="D3" s="61">
        <v>1422365</v>
      </c>
      <c r="E3" s="61">
        <v>1188072</v>
      </c>
      <c r="F3" s="61">
        <v>1038996</v>
      </c>
      <c r="H3" s="28"/>
      <c r="I3" s="28"/>
      <c r="J3" s="35"/>
      <c r="K3" s="35"/>
    </row>
    <row r="4" spans="2:11" x14ac:dyDescent="0.25">
      <c r="B4" s="29" t="s">
        <v>56</v>
      </c>
      <c r="C4" s="36">
        <f>C2/C3</f>
        <v>1.1571172974683104</v>
      </c>
      <c r="D4" s="36">
        <f t="shared" ref="D4:F4" si="0">D2/D3</f>
        <v>1.1667841939305312</v>
      </c>
      <c r="E4" s="36">
        <f t="shared" si="0"/>
        <v>1.1958534499592617</v>
      </c>
      <c r="F4" s="36">
        <f t="shared" si="0"/>
        <v>1.2241019214703426</v>
      </c>
      <c r="H4" s="28"/>
      <c r="I4" s="28"/>
    </row>
    <row r="5" spans="2:11" x14ac:dyDescent="0.25">
      <c r="H5" s="28"/>
      <c r="I5" s="28"/>
    </row>
    <row r="6" spans="2:11" x14ac:dyDescent="0.25">
      <c r="B6" s="11" t="s">
        <v>53</v>
      </c>
      <c r="C6" s="34">
        <v>2023</v>
      </c>
      <c r="D6" s="34">
        <v>2022</v>
      </c>
      <c r="E6" s="34">
        <v>2021</v>
      </c>
      <c r="F6" s="34">
        <v>2020</v>
      </c>
    </row>
    <row r="7" spans="2:11" x14ac:dyDescent="0.25">
      <c r="B7" t="s">
        <v>57</v>
      </c>
      <c r="C7" s="48">
        <v>186804</v>
      </c>
      <c r="D7" s="48">
        <v>161655</v>
      </c>
      <c r="E7" s="48">
        <v>153291</v>
      </c>
      <c r="F7" s="48">
        <v>152786</v>
      </c>
      <c r="H7" s="28"/>
      <c r="I7" s="28"/>
    </row>
    <row r="8" spans="2:11" x14ac:dyDescent="0.25">
      <c r="B8" t="s">
        <v>17</v>
      </c>
      <c r="C8" s="48">
        <v>695819</v>
      </c>
      <c r="D8" s="48">
        <v>789931</v>
      </c>
      <c r="E8" s="48">
        <v>634184</v>
      </c>
      <c r="F8" s="48">
        <v>589315</v>
      </c>
      <c r="H8" s="28"/>
      <c r="I8" s="28"/>
    </row>
    <row r="9" spans="2:11" x14ac:dyDescent="0.25">
      <c r="B9" s="33" t="s">
        <v>55</v>
      </c>
      <c r="C9" s="61">
        <v>1292773</v>
      </c>
      <c r="D9" s="61">
        <v>1422365</v>
      </c>
      <c r="E9" s="61">
        <v>1188072</v>
      </c>
      <c r="F9" s="61">
        <v>1038996</v>
      </c>
      <c r="H9" s="28"/>
      <c r="I9" s="28"/>
    </row>
    <row r="10" spans="2:11" x14ac:dyDescent="0.25">
      <c r="B10" s="29" t="s">
        <v>58</v>
      </c>
      <c r="C10" s="36">
        <f>(C7+C8)/C9</f>
        <v>0.68273625764151946</v>
      </c>
      <c r="D10" s="36">
        <f t="shared" ref="D10:F10" si="1">(D7+D8)/D9</f>
        <v>0.66901674324101057</v>
      </c>
      <c r="E10" s="36">
        <f t="shared" si="1"/>
        <v>0.66281757334572311</v>
      </c>
      <c r="F10" s="36">
        <f t="shared" si="1"/>
        <v>0.71424817804880869</v>
      </c>
      <c r="H10" s="28"/>
      <c r="I10" s="28"/>
    </row>
    <row r="12" spans="2:11" x14ac:dyDescent="0.25">
      <c r="B12" s="11" t="s">
        <v>59</v>
      </c>
      <c r="C12" s="34">
        <v>2023</v>
      </c>
      <c r="D12" s="34">
        <v>2022</v>
      </c>
      <c r="E12" s="34">
        <v>2021</v>
      </c>
      <c r="F12" s="34">
        <v>2020</v>
      </c>
    </row>
    <row r="13" spans="2:11" x14ac:dyDescent="0.25">
      <c r="B13" t="s">
        <v>36</v>
      </c>
      <c r="C13" s="48">
        <v>5340003</v>
      </c>
      <c r="D13" s="48">
        <v>4757588</v>
      </c>
      <c r="E13" s="48">
        <v>3783953</v>
      </c>
      <c r="F13" s="48">
        <v>3375286</v>
      </c>
    </row>
    <row r="14" spans="2:11" x14ac:dyDescent="0.25">
      <c r="B14" s="33" t="s">
        <v>17</v>
      </c>
      <c r="C14" s="64">
        <v>695819</v>
      </c>
      <c r="D14" s="64">
        <v>789931</v>
      </c>
      <c r="E14" s="64">
        <v>634184</v>
      </c>
      <c r="F14" s="64">
        <v>589315</v>
      </c>
    </row>
    <row r="15" spans="2:11" x14ac:dyDescent="0.25">
      <c r="B15" s="29" t="s">
        <v>60</v>
      </c>
      <c r="C15" s="36">
        <f>365/(C13/C14)</f>
        <v>47.560635265560713</v>
      </c>
      <c r="D15" s="36">
        <f t="shared" ref="D15:F15" si="2">365/(D13/D14)</f>
        <v>60.603149116737306</v>
      </c>
      <c r="E15" s="36">
        <f t="shared" si="2"/>
        <v>61.173370810895378</v>
      </c>
      <c r="F15" s="36">
        <f t="shared" si="2"/>
        <v>63.727925574306887</v>
      </c>
    </row>
    <row r="16" spans="2:11" x14ac:dyDescent="0.25">
      <c r="B16" s="29"/>
      <c r="C16" s="36"/>
      <c r="D16" s="36"/>
      <c r="E16" s="36"/>
      <c r="F16" s="36"/>
    </row>
    <row r="17" spans="2:12" x14ac:dyDescent="0.25">
      <c r="B17" s="11" t="s">
        <v>59</v>
      </c>
      <c r="C17" s="34">
        <v>2023</v>
      </c>
      <c r="D17" s="34">
        <v>2022</v>
      </c>
      <c r="E17" s="34">
        <v>2021</v>
      </c>
      <c r="F17" s="34">
        <v>2020</v>
      </c>
    </row>
    <row r="18" spans="2:12" x14ac:dyDescent="0.25">
      <c r="B18" t="s">
        <v>15</v>
      </c>
      <c r="C18" s="48">
        <v>568274</v>
      </c>
      <c r="D18" s="48">
        <v>665316</v>
      </c>
      <c r="E18" s="48">
        <v>590784</v>
      </c>
      <c r="F18" s="48">
        <v>492659</v>
      </c>
      <c r="I18" s="28"/>
      <c r="L18" s="28"/>
    </row>
    <row r="19" spans="2:12" x14ac:dyDescent="0.25">
      <c r="B19" t="s">
        <v>61</v>
      </c>
      <c r="C19" s="48">
        <v>4664606</v>
      </c>
      <c r="D19" s="48">
        <v>4198325</v>
      </c>
      <c r="E19" s="48">
        <v>3438329</v>
      </c>
      <c r="F19" s="48">
        <v>2960189</v>
      </c>
      <c r="I19" s="28"/>
      <c r="L19" s="28"/>
    </row>
    <row r="20" spans="2:12" x14ac:dyDescent="0.25">
      <c r="B20" s="51" t="s">
        <v>62</v>
      </c>
      <c r="C20" s="52">
        <f>C19/C18</f>
        <v>8.208374833267051</v>
      </c>
      <c r="D20" s="52">
        <f t="shared" ref="D20:F20" si="3">D19/D18</f>
        <v>6.3102721112974889</v>
      </c>
      <c r="E20" s="52">
        <f t="shared" si="3"/>
        <v>5.8199426524753548</v>
      </c>
      <c r="F20" s="52">
        <f t="shared" si="3"/>
        <v>6.0085962095485925</v>
      </c>
    </row>
    <row r="21" spans="2:12" x14ac:dyDescent="0.25">
      <c r="B21" s="29" t="s">
        <v>63</v>
      </c>
      <c r="C21" s="39">
        <f>365/C20</f>
        <v>44.46678025968324</v>
      </c>
      <c r="D21" s="39">
        <f t="shared" ref="D21:F21" si="4">365/D20</f>
        <v>57.842196590306848</v>
      </c>
      <c r="E21" s="39">
        <f t="shared" si="4"/>
        <v>62.715394600109526</v>
      </c>
      <c r="F21" s="39">
        <f t="shared" si="4"/>
        <v>60.746302009770318</v>
      </c>
    </row>
    <row r="22" spans="2:12" x14ac:dyDescent="0.25">
      <c r="I22" s="28"/>
    </row>
    <row r="23" spans="2:12" x14ac:dyDescent="0.25">
      <c r="B23" s="11" t="s">
        <v>59</v>
      </c>
      <c r="C23" s="34">
        <v>2023</v>
      </c>
      <c r="D23" s="34">
        <v>2022</v>
      </c>
      <c r="E23" s="34">
        <v>2021</v>
      </c>
      <c r="F23" s="34">
        <v>2020</v>
      </c>
      <c r="I23" s="28"/>
    </row>
    <row r="24" spans="2:12" x14ac:dyDescent="0.25">
      <c r="B24" t="s">
        <v>25</v>
      </c>
      <c r="C24" s="48">
        <v>1176579</v>
      </c>
      <c r="D24" s="48">
        <v>1315380</v>
      </c>
      <c r="E24" s="48">
        <v>1110350</v>
      </c>
      <c r="F24" s="48">
        <v>967952</v>
      </c>
      <c r="I24" s="28"/>
    </row>
    <row r="25" spans="2:12" x14ac:dyDescent="0.25">
      <c r="B25" t="s">
        <v>15</v>
      </c>
      <c r="C25" s="48">
        <v>568274</v>
      </c>
      <c r="D25" s="48">
        <v>665316</v>
      </c>
      <c r="E25" s="48">
        <v>590784</v>
      </c>
      <c r="F25" s="48">
        <v>492659</v>
      </c>
      <c r="I25" s="28"/>
    </row>
    <row r="26" spans="2:12" x14ac:dyDescent="0.25">
      <c r="B26" t="s">
        <v>61</v>
      </c>
      <c r="C26" s="48">
        <v>4664606</v>
      </c>
      <c r="D26" s="48">
        <v>4198325</v>
      </c>
      <c r="E26" s="48">
        <v>3438329</v>
      </c>
      <c r="F26" s="48">
        <v>2960189</v>
      </c>
    </row>
    <row r="27" spans="2:12" x14ac:dyDescent="0.25">
      <c r="B27" s="33" t="s">
        <v>64</v>
      </c>
      <c r="C27" s="47">
        <f>C26/C24</f>
        <v>3.9645497667389948</v>
      </c>
      <c r="D27" s="47">
        <f t="shared" ref="D27:F27" si="5">D26/D24</f>
        <v>3.1917202633459532</v>
      </c>
      <c r="E27" s="47">
        <f t="shared" si="5"/>
        <v>3.0966172828387446</v>
      </c>
      <c r="F27" s="47">
        <f t="shared" si="5"/>
        <v>3.0581981337917581</v>
      </c>
    </row>
    <row r="28" spans="2:12" x14ac:dyDescent="0.25">
      <c r="B28" s="29" t="s">
        <v>65</v>
      </c>
      <c r="C28" s="39">
        <f>365/C27</f>
        <v>92.065939759971158</v>
      </c>
      <c r="D28" s="39">
        <f>365/D27</f>
        <v>114.35839293051396</v>
      </c>
      <c r="E28" s="39">
        <f t="shared" ref="E28:F28" si="6">365/E27</f>
        <v>117.87055572634264</v>
      </c>
      <c r="F28" s="39">
        <f t="shared" si="6"/>
        <v>119.35132520254619</v>
      </c>
    </row>
    <row r="30" spans="2:12" x14ac:dyDescent="0.25">
      <c r="B30" s="11" t="s">
        <v>66</v>
      </c>
      <c r="C30" s="34">
        <v>2023</v>
      </c>
      <c r="D30" s="34">
        <v>2022</v>
      </c>
      <c r="E30" s="34">
        <v>2021</v>
      </c>
      <c r="F30" s="34">
        <v>2020</v>
      </c>
    </row>
    <row r="31" spans="2:12" x14ac:dyDescent="0.25">
      <c r="B31" t="s">
        <v>26</v>
      </c>
      <c r="C31" s="48">
        <v>12778</v>
      </c>
      <c r="D31" s="48">
        <v>16198</v>
      </c>
      <c r="E31" s="48">
        <v>20173</v>
      </c>
      <c r="F31" s="48">
        <v>19492</v>
      </c>
      <c r="H31" s="28"/>
      <c r="I31" s="28"/>
    </row>
    <row r="32" spans="2:12" x14ac:dyDescent="0.25">
      <c r="B32" t="s">
        <v>67</v>
      </c>
      <c r="C32" s="48">
        <v>956458</v>
      </c>
      <c r="D32" s="48">
        <v>1054170</v>
      </c>
      <c r="E32" s="48">
        <v>990817</v>
      </c>
      <c r="F32" s="48">
        <v>815730</v>
      </c>
      <c r="H32" s="28"/>
      <c r="I32" s="28"/>
    </row>
    <row r="33" spans="1:9" x14ac:dyDescent="0.25">
      <c r="B33" t="s">
        <v>57</v>
      </c>
      <c r="C33" s="48">
        <v>186804</v>
      </c>
      <c r="D33" s="48">
        <v>161655</v>
      </c>
      <c r="E33" s="48">
        <v>153291</v>
      </c>
      <c r="F33" s="48">
        <v>152786</v>
      </c>
      <c r="H33" s="28"/>
      <c r="I33" s="28"/>
    </row>
    <row r="34" spans="1:9" x14ac:dyDescent="0.25">
      <c r="B34" s="33" t="s">
        <v>68</v>
      </c>
      <c r="C34" s="62">
        <v>1465181</v>
      </c>
      <c r="D34" s="62">
        <v>1376905</v>
      </c>
      <c r="E34" s="62">
        <v>1169775</v>
      </c>
      <c r="F34" s="62">
        <v>1175724</v>
      </c>
      <c r="H34" s="28"/>
      <c r="I34" s="28"/>
    </row>
    <row r="35" spans="1:9" x14ac:dyDescent="0.25">
      <c r="B35" s="29" t="s">
        <v>69</v>
      </c>
      <c r="C35" s="36">
        <f>(C31+C32-C33)/C34</f>
        <v>0.53401729888662219</v>
      </c>
      <c r="D35" s="36">
        <f t="shared" ref="D35:F35" si="7">(D31+D32-D33)/D34</f>
        <v>0.65996782639325158</v>
      </c>
      <c r="E35" s="36">
        <f t="shared" si="7"/>
        <v>0.73321707165907979</v>
      </c>
      <c r="F35" s="36">
        <f t="shared" si="7"/>
        <v>0.58043894655548411</v>
      </c>
    </row>
    <row r="36" spans="1:9" x14ac:dyDescent="0.25">
      <c r="B36" s="29"/>
      <c r="C36" s="36"/>
      <c r="D36" s="36"/>
      <c r="E36" s="36"/>
      <c r="F36" s="36"/>
    </row>
    <row r="37" spans="1:9" x14ac:dyDescent="0.25">
      <c r="B37" s="11" t="s">
        <v>66</v>
      </c>
      <c r="C37" s="34">
        <v>2023</v>
      </c>
      <c r="D37" s="34">
        <v>2022</v>
      </c>
      <c r="E37" s="34">
        <v>2021</v>
      </c>
      <c r="F37" s="34">
        <v>2020</v>
      </c>
    </row>
    <row r="38" spans="1:9" x14ac:dyDescent="0.25">
      <c r="B38" t="s">
        <v>26</v>
      </c>
      <c r="C38" s="48">
        <v>12778</v>
      </c>
      <c r="D38" s="48">
        <v>16198</v>
      </c>
      <c r="E38" s="48">
        <v>20173</v>
      </c>
      <c r="F38" s="48">
        <v>19492</v>
      </c>
    </row>
    <row r="39" spans="1:9" x14ac:dyDescent="0.25">
      <c r="B39" t="s">
        <v>67</v>
      </c>
      <c r="C39" s="48">
        <v>956458</v>
      </c>
      <c r="D39" s="48">
        <v>1054170</v>
      </c>
      <c r="E39" s="48">
        <v>990817</v>
      </c>
      <c r="F39" s="48">
        <v>815730</v>
      </c>
    </row>
    <row r="40" spans="1:9" x14ac:dyDescent="0.25">
      <c r="B40" t="s">
        <v>57</v>
      </c>
      <c r="C40" s="48">
        <v>186804</v>
      </c>
      <c r="D40" s="48">
        <v>161655</v>
      </c>
      <c r="E40" s="48">
        <v>153291</v>
      </c>
      <c r="F40" s="48">
        <v>152786</v>
      </c>
      <c r="H40" s="28"/>
    </row>
    <row r="41" spans="1:9" x14ac:dyDescent="0.25">
      <c r="B41" s="51" t="s">
        <v>68</v>
      </c>
      <c r="C41" s="62">
        <v>1465181</v>
      </c>
      <c r="D41" s="62">
        <v>1376905</v>
      </c>
      <c r="E41" s="62">
        <v>1169775</v>
      </c>
      <c r="F41" s="62">
        <v>1175724</v>
      </c>
      <c r="H41" s="28"/>
    </row>
    <row r="42" spans="1:9" x14ac:dyDescent="0.25">
      <c r="B42" s="29" t="s">
        <v>70</v>
      </c>
      <c r="C42" s="36">
        <f>(C38+C39-C40)/(C41+C38+C39-C40)</f>
        <v>0.34811686887377852</v>
      </c>
      <c r="D42" s="36">
        <f t="shared" ref="D42:F42" si="8">(D38+D39-D40)/(D41+D38+D39-D40)</f>
        <v>0.39757868550212677</v>
      </c>
      <c r="E42" s="36">
        <f t="shared" si="8"/>
        <v>0.42303822391803791</v>
      </c>
      <c r="F42" s="36">
        <f t="shared" si="8"/>
        <v>0.36726439057992855</v>
      </c>
      <c r="H42" s="28"/>
    </row>
    <row r="43" spans="1:9" x14ac:dyDescent="0.25">
      <c r="B43" s="29"/>
      <c r="C43" s="36"/>
      <c r="D43" s="36"/>
      <c r="E43" s="36"/>
      <c r="F43" s="36"/>
    </row>
    <row r="44" spans="1:9" ht="15" customHeight="1" x14ac:dyDescent="0.25">
      <c r="A44" s="67" t="s">
        <v>71</v>
      </c>
      <c r="B44" s="53" t="s">
        <v>72</v>
      </c>
      <c r="C44" s="34">
        <v>2023</v>
      </c>
      <c r="D44" s="34">
        <v>2022</v>
      </c>
      <c r="E44" s="34">
        <v>2021</v>
      </c>
      <c r="F44" s="34">
        <v>2020</v>
      </c>
    </row>
    <row r="45" spans="1:9" x14ac:dyDescent="0.25">
      <c r="A45" s="67"/>
      <c r="B45" t="s">
        <v>73</v>
      </c>
      <c r="C45" s="48">
        <v>5340003</v>
      </c>
      <c r="D45" s="48">
        <v>4757588</v>
      </c>
      <c r="E45" s="48">
        <v>3783953</v>
      </c>
      <c r="F45" s="48">
        <v>3375286</v>
      </c>
    </row>
    <row r="46" spans="1:9" x14ac:dyDescent="0.25">
      <c r="A46" s="67"/>
      <c r="B46" s="33" t="s">
        <v>61</v>
      </c>
      <c r="C46" s="64">
        <v>4664606</v>
      </c>
      <c r="D46" s="64">
        <v>4198325</v>
      </c>
      <c r="E46" s="64">
        <v>3438329</v>
      </c>
      <c r="F46" s="64">
        <v>2960189</v>
      </c>
    </row>
    <row r="47" spans="1:9" x14ac:dyDescent="0.25">
      <c r="A47" s="67"/>
      <c r="B47" s="29" t="s">
        <v>74</v>
      </c>
      <c r="C47" s="36">
        <f>(C45-C46)/C45</f>
        <v>0.12647876789582327</v>
      </c>
      <c r="D47" s="36">
        <f t="shared" ref="D47:F47" si="9">(D45-D46)/D45</f>
        <v>0.117551793051437</v>
      </c>
      <c r="E47" s="36">
        <f t="shared" si="9"/>
        <v>9.1339400885793245E-2</v>
      </c>
      <c r="F47" s="36">
        <f t="shared" si="9"/>
        <v>0.12298128217875463</v>
      </c>
    </row>
    <row r="48" spans="1:9" x14ac:dyDescent="0.25">
      <c r="A48" s="67"/>
    </row>
    <row r="49" spans="1:8" x14ac:dyDescent="0.25">
      <c r="A49" s="67"/>
    </row>
    <row r="50" spans="1:8" x14ac:dyDescent="0.25">
      <c r="A50" s="67"/>
      <c r="B50" s="53" t="s">
        <v>72</v>
      </c>
      <c r="C50" s="34">
        <v>2023</v>
      </c>
      <c r="D50" s="34">
        <v>2022</v>
      </c>
      <c r="E50" s="34">
        <v>2021</v>
      </c>
      <c r="F50" s="34">
        <v>2020</v>
      </c>
      <c r="H50" s="28"/>
    </row>
    <row r="51" spans="1:8" x14ac:dyDescent="0.25">
      <c r="A51" s="67"/>
      <c r="B51" t="s">
        <v>52</v>
      </c>
      <c r="C51" s="48">
        <v>153665</v>
      </c>
      <c r="D51" s="48">
        <v>132838</v>
      </c>
      <c r="E51" s="48">
        <v>35880</v>
      </c>
      <c r="F51" s="48">
        <v>-27317</v>
      </c>
      <c r="H51" s="28"/>
    </row>
    <row r="52" spans="1:8" x14ac:dyDescent="0.25">
      <c r="A52" s="67"/>
      <c r="B52" s="33" t="s">
        <v>36</v>
      </c>
      <c r="C52" s="64">
        <v>5340003</v>
      </c>
      <c r="D52" s="64">
        <v>4757588</v>
      </c>
      <c r="E52" s="64">
        <v>3783953</v>
      </c>
      <c r="F52" s="64">
        <v>3375286</v>
      </c>
      <c r="H52" s="28"/>
    </row>
    <row r="53" spans="1:8" x14ac:dyDescent="0.25">
      <c r="A53" s="67"/>
      <c r="B53" s="29" t="s">
        <v>75</v>
      </c>
      <c r="C53" s="36">
        <f>C51/C52</f>
        <v>2.8776201062059328E-2</v>
      </c>
      <c r="D53" s="36">
        <f t="shared" ref="D53:F53" si="10">D51/D52</f>
        <v>2.7921291208906698E-2</v>
      </c>
      <c r="E53" s="36">
        <f t="shared" si="10"/>
        <v>9.4821473733949658E-3</v>
      </c>
      <c r="F53" s="36">
        <f t="shared" si="10"/>
        <v>-8.0932400987649648E-3</v>
      </c>
      <c r="H53" s="30"/>
    </row>
    <row r="54" spans="1:8" x14ac:dyDescent="0.25">
      <c r="A54" s="67"/>
    </row>
    <row r="55" spans="1:8" x14ac:dyDescent="0.25">
      <c r="A55" s="67"/>
      <c r="B55" s="53" t="s">
        <v>72</v>
      </c>
      <c r="C55" s="34">
        <v>2023</v>
      </c>
      <c r="D55" s="34">
        <v>2022</v>
      </c>
      <c r="E55" s="34">
        <v>2021</v>
      </c>
      <c r="F55" s="34">
        <v>2020</v>
      </c>
    </row>
    <row r="56" spans="1:8" x14ac:dyDescent="0.25">
      <c r="A56" s="67"/>
      <c r="B56" t="s">
        <v>36</v>
      </c>
      <c r="C56" s="48">
        <v>5340003</v>
      </c>
      <c r="D56" s="48">
        <v>4757588</v>
      </c>
      <c r="E56" s="48">
        <v>3783953</v>
      </c>
      <c r="F56" s="48">
        <v>3375286</v>
      </c>
    </row>
    <row r="57" spans="1:8" x14ac:dyDescent="0.25">
      <c r="A57" s="67"/>
      <c r="B57" s="33" t="s">
        <v>76</v>
      </c>
      <c r="C57" s="62">
        <v>3989730</v>
      </c>
      <c r="D57" s="62">
        <v>4143119</v>
      </c>
      <c r="E57" s="62">
        <v>3613244</v>
      </c>
      <c r="F57" s="62">
        <v>3368403</v>
      </c>
    </row>
    <row r="58" spans="1:8" x14ac:dyDescent="0.25">
      <c r="A58" s="67"/>
      <c r="B58" s="29" t="s">
        <v>77</v>
      </c>
      <c r="C58" s="36">
        <f>C56/C57</f>
        <v>1.3384371874788519</v>
      </c>
      <c r="D58" s="36">
        <f t="shared" ref="D58:F58" si="11">D56/D57</f>
        <v>1.1483107291873587</v>
      </c>
      <c r="E58" s="36">
        <f t="shared" si="11"/>
        <v>1.0472453562505051</v>
      </c>
      <c r="F58" s="36">
        <f t="shared" si="11"/>
        <v>1.0020434015763553</v>
      </c>
    </row>
    <row r="59" spans="1:8" x14ac:dyDescent="0.25">
      <c r="A59" s="67"/>
    </row>
    <row r="60" spans="1:8" x14ac:dyDescent="0.25">
      <c r="A60" s="67"/>
      <c r="B60" s="29" t="s">
        <v>72</v>
      </c>
      <c r="C60" s="41">
        <v>2023</v>
      </c>
      <c r="D60" s="41">
        <v>2022</v>
      </c>
      <c r="E60" s="41">
        <v>2021</v>
      </c>
      <c r="F60" s="41">
        <v>2020</v>
      </c>
    </row>
    <row r="61" spans="1:8" x14ac:dyDescent="0.25">
      <c r="A61" s="67"/>
      <c r="B61" t="s">
        <v>76</v>
      </c>
      <c r="C61" s="48">
        <v>3989730</v>
      </c>
      <c r="D61" s="48">
        <v>4143119</v>
      </c>
      <c r="E61" s="48">
        <v>3613244</v>
      </c>
      <c r="F61" s="48">
        <v>3368403</v>
      </c>
    </row>
    <row r="62" spans="1:8" x14ac:dyDescent="0.25">
      <c r="A62" s="67"/>
      <c r="B62" s="33" t="s">
        <v>68</v>
      </c>
      <c r="C62" s="62">
        <v>1465181</v>
      </c>
      <c r="D62" s="62">
        <v>1376905</v>
      </c>
      <c r="E62" s="62">
        <v>1169775</v>
      </c>
      <c r="F62" s="62">
        <v>1175724</v>
      </c>
      <c r="H62" s="28"/>
    </row>
    <row r="63" spans="1:8" x14ac:dyDescent="0.25">
      <c r="B63" s="29" t="s">
        <v>78</v>
      </c>
      <c r="C63" s="36">
        <f>C61/C62</f>
        <v>2.7230287589041899</v>
      </c>
      <c r="D63" s="36">
        <f t="shared" ref="D63:F63" si="12">D61/D62</f>
        <v>3.009008609889571</v>
      </c>
      <c r="E63" s="36">
        <f t="shared" si="12"/>
        <v>3.088836742108525</v>
      </c>
      <c r="F63" s="36">
        <f t="shared" si="12"/>
        <v>2.8649606540310479</v>
      </c>
      <c r="H63" s="28"/>
    </row>
    <row r="64" spans="1:8" x14ac:dyDescent="0.25">
      <c r="H64" s="28"/>
    </row>
    <row r="65" spans="2:9" x14ac:dyDescent="0.25">
      <c r="B65" s="53" t="s">
        <v>72</v>
      </c>
      <c r="C65" s="34">
        <v>2023</v>
      </c>
      <c r="D65" s="34">
        <v>2022</v>
      </c>
      <c r="E65" s="34">
        <v>2021</v>
      </c>
      <c r="F65" s="34">
        <v>2020</v>
      </c>
      <c r="H65" s="28"/>
    </row>
    <row r="66" spans="2:9" x14ac:dyDescent="0.25">
      <c r="B66" t="s">
        <v>52</v>
      </c>
      <c r="C66" s="48">
        <v>153665</v>
      </c>
      <c r="D66" s="48">
        <v>132838</v>
      </c>
      <c r="E66" s="48">
        <v>35880</v>
      </c>
      <c r="F66" s="48">
        <v>-27317</v>
      </c>
    </row>
    <row r="67" spans="2:9" x14ac:dyDescent="0.25">
      <c r="B67" s="33" t="s">
        <v>68</v>
      </c>
      <c r="C67" s="62">
        <v>1465181</v>
      </c>
      <c r="D67" s="62">
        <v>1376905</v>
      </c>
      <c r="E67" s="62">
        <v>1169775</v>
      </c>
      <c r="F67" s="62">
        <v>1175724</v>
      </c>
    </row>
    <row r="68" spans="2:9" x14ac:dyDescent="0.25">
      <c r="B68" s="29" t="s">
        <v>79</v>
      </c>
      <c r="C68" s="36">
        <f>C66/C67</f>
        <v>0.10487782738105395</v>
      </c>
      <c r="D68" s="36">
        <f t="shared" ref="D68:F68" si="13">D66/D67</f>
        <v>9.6475791721287965E-2</v>
      </c>
      <c r="E68" s="36">
        <f t="shared" si="13"/>
        <v>3.0672565236904533E-2</v>
      </c>
      <c r="F68" s="36">
        <f t="shared" si="13"/>
        <v>-2.3234194419778791E-2</v>
      </c>
    </row>
    <row r="69" spans="2:9" x14ac:dyDescent="0.25">
      <c r="B69" s="42"/>
      <c r="C69" s="43"/>
      <c r="D69" s="43"/>
      <c r="E69" s="43"/>
      <c r="F69" s="43"/>
    </row>
    <row r="70" spans="2:9" x14ac:dyDescent="0.25">
      <c r="B70" s="11" t="s">
        <v>7</v>
      </c>
      <c r="C70" s="34">
        <v>2023</v>
      </c>
      <c r="D70" s="34">
        <v>2022</v>
      </c>
      <c r="E70" s="34">
        <v>2021</v>
      </c>
      <c r="F70" s="34">
        <v>2020</v>
      </c>
    </row>
    <row r="71" spans="2:9" x14ac:dyDescent="0.25">
      <c r="B71" s="29" t="s">
        <v>80</v>
      </c>
      <c r="C71" s="48">
        <v>1.93</v>
      </c>
      <c r="D71" s="48">
        <v>1.65</v>
      </c>
      <c r="E71" s="48">
        <v>0.45</v>
      </c>
      <c r="F71" s="48">
        <v>-0.34</v>
      </c>
    </row>
    <row r="73" spans="2:9" x14ac:dyDescent="0.25">
      <c r="B73" s="11" t="s">
        <v>7</v>
      </c>
      <c r="C73" s="34">
        <v>2023</v>
      </c>
      <c r="D73" s="34">
        <v>2022</v>
      </c>
      <c r="E73" s="34">
        <v>2021</v>
      </c>
      <c r="F73" s="34">
        <v>2020</v>
      </c>
    </row>
    <row r="74" spans="2:9" x14ac:dyDescent="0.25">
      <c r="B74" s="49" t="s">
        <v>80</v>
      </c>
      <c r="C74" s="48">
        <v>1.93</v>
      </c>
      <c r="D74" s="48">
        <v>1.65</v>
      </c>
      <c r="E74" s="48">
        <v>0.45</v>
      </c>
      <c r="F74" s="48">
        <v>-0.34</v>
      </c>
    </row>
    <row r="75" spans="2:9" x14ac:dyDescent="0.25">
      <c r="B75" s="33" t="s">
        <v>81</v>
      </c>
      <c r="C75" s="61">
        <v>14.34</v>
      </c>
      <c r="D75" s="61">
        <v>11.26</v>
      </c>
      <c r="E75" s="61">
        <v>11.5</v>
      </c>
      <c r="F75" s="61">
        <v>14.86</v>
      </c>
      <c r="H75" s="28"/>
    </row>
    <row r="76" spans="2:9" x14ac:dyDescent="0.25">
      <c r="B76" s="29" t="s">
        <v>82</v>
      </c>
      <c r="C76" s="36">
        <f>C75/C74</f>
        <v>7.4300518134715023</v>
      </c>
      <c r="D76" s="36">
        <f t="shared" ref="D76:F76" si="14">D75/D74</f>
        <v>6.8242424242424242</v>
      </c>
      <c r="E76" s="36">
        <f t="shared" si="14"/>
        <v>25.555555555555554</v>
      </c>
      <c r="F76" s="36">
        <f t="shared" si="14"/>
        <v>-43.705882352941174</v>
      </c>
      <c r="H76" s="28"/>
    </row>
    <row r="77" spans="2:9" x14ac:dyDescent="0.25">
      <c r="H77" s="28"/>
    </row>
    <row r="78" spans="2:9" x14ac:dyDescent="0.25">
      <c r="B78" s="11" t="s">
        <v>7</v>
      </c>
      <c r="C78" s="34">
        <v>2023</v>
      </c>
      <c r="D78" s="34">
        <v>2022</v>
      </c>
      <c r="E78" s="34">
        <v>2021</v>
      </c>
      <c r="F78" s="34">
        <v>2020</v>
      </c>
      <c r="H78" s="28"/>
    </row>
    <row r="79" spans="2:9" x14ac:dyDescent="0.25">
      <c r="B79" t="s">
        <v>83</v>
      </c>
      <c r="C79">
        <v>0.2</v>
      </c>
      <c r="D79">
        <v>0.2</v>
      </c>
      <c r="E79">
        <v>0.2</v>
      </c>
      <c r="F79">
        <v>0.2</v>
      </c>
      <c r="I79" s="28"/>
    </row>
    <row r="80" spans="2:9" x14ac:dyDescent="0.25">
      <c r="B80" s="33" t="s">
        <v>81</v>
      </c>
      <c r="C80" s="61">
        <v>14.34</v>
      </c>
      <c r="D80" s="61">
        <v>11.26</v>
      </c>
      <c r="E80" s="61">
        <v>11.5</v>
      </c>
      <c r="F80" s="61">
        <v>14.86</v>
      </c>
      <c r="I80" s="28"/>
    </row>
    <row r="81" spans="2:11" x14ac:dyDescent="0.25">
      <c r="B81" s="29" t="s">
        <v>84</v>
      </c>
      <c r="C81" s="50">
        <f>C79/C80</f>
        <v>1.3947001394700141E-2</v>
      </c>
      <c r="D81" s="50">
        <f t="shared" ref="D81:F81" si="15">D79/D80</f>
        <v>1.7761989342806397E-2</v>
      </c>
      <c r="E81" s="50">
        <f t="shared" si="15"/>
        <v>1.7391304347826087E-2</v>
      </c>
      <c r="F81" s="50">
        <f t="shared" si="15"/>
        <v>1.3458950201884255E-2</v>
      </c>
      <c r="I81" s="28"/>
      <c r="J81" s="28"/>
      <c r="K81" s="28"/>
    </row>
    <row r="82" spans="2:11" x14ac:dyDescent="0.25">
      <c r="J82" s="28"/>
      <c r="K82" s="31"/>
    </row>
    <row r="83" spans="2:11" x14ac:dyDescent="0.25">
      <c r="B83" s="11" t="s">
        <v>7</v>
      </c>
      <c r="C83" s="34">
        <v>2023</v>
      </c>
      <c r="D83" s="34">
        <v>2022</v>
      </c>
      <c r="E83" s="34">
        <v>2021</v>
      </c>
      <c r="F83" s="34">
        <v>2020</v>
      </c>
      <c r="J83" s="28"/>
      <c r="K83" s="31"/>
    </row>
    <row r="84" spans="2:11" x14ac:dyDescent="0.25">
      <c r="B84" t="s">
        <v>85</v>
      </c>
      <c r="C84" s="48">
        <v>511092</v>
      </c>
      <c r="D84" s="48">
        <v>437779</v>
      </c>
      <c r="E84" s="48">
        <v>180032</v>
      </c>
      <c r="F84" s="48">
        <v>355022</v>
      </c>
      <c r="J84" s="28"/>
      <c r="K84" s="31"/>
    </row>
    <row r="85" spans="2:11" x14ac:dyDescent="0.25">
      <c r="B85" s="51" t="s">
        <v>86</v>
      </c>
      <c r="C85" s="64">
        <v>-301138</v>
      </c>
      <c r="D85" s="64">
        <v>-380451</v>
      </c>
      <c r="E85" s="64">
        <v>-297819</v>
      </c>
      <c r="F85" s="64">
        <v>-300418</v>
      </c>
      <c r="J85" s="28"/>
      <c r="K85" s="31"/>
    </row>
    <row r="86" spans="2:11" x14ac:dyDescent="0.25">
      <c r="B86" s="29" t="s">
        <v>87</v>
      </c>
      <c r="C86" s="63">
        <f>C84+C85</f>
        <v>209954</v>
      </c>
      <c r="D86" s="63">
        <f t="shared" ref="D86:F86" si="16">D84+D85</f>
        <v>57328</v>
      </c>
      <c r="E86" s="63">
        <f t="shared" si="16"/>
        <v>-117787</v>
      </c>
      <c r="F86" s="63">
        <f t="shared" si="16"/>
        <v>54604</v>
      </c>
    </row>
  </sheetData>
  <mergeCells count="1">
    <mergeCell ref="A44:A62"/>
  </mergeCells>
  <conditionalFormatting sqref="C86:F86">
    <cfRule type="cellIs" dxfId="1"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F92DC-A1DB-4EC2-8206-ECBDDC76C176}">
  <dimension ref="A2:H96"/>
  <sheetViews>
    <sheetView showGridLines="0" workbookViewId="0">
      <selection activeCell="J44" sqref="J44"/>
    </sheetView>
  </sheetViews>
  <sheetFormatPr defaultRowHeight="15" x14ac:dyDescent="0.25"/>
  <cols>
    <col min="1" max="1" width="4.5703125" style="32" customWidth="1"/>
    <col min="2" max="2" width="28.85546875" bestFit="1" customWidth="1"/>
    <col min="3" max="3" width="15.85546875" customWidth="1"/>
    <col min="4" max="4" width="15.7109375" customWidth="1"/>
    <col min="5" max="5" width="14.7109375" bestFit="1" customWidth="1"/>
    <col min="6" max="6" width="16.42578125" customWidth="1"/>
    <col min="7" max="7" width="22.85546875" bestFit="1" customWidth="1"/>
  </cols>
  <sheetData>
    <row r="2" spans="2:8" x14ac:dyDescent="0.25">
      <c r="B2" s="11" t="s">
        <v>53</v>
      </c>
      <c r="C2" s="34">
        <v>2023</v>
      </c>
      <c r="D2" s="34">
        <v>2022</v>
      </c>
      <c r="E2" s="34">
        <v>2021</v>
      </c>
      <c r="F2" s="34">
        <v>2020</v>
      </c>
      <c r="H2" s="46"/>
    </row>
    <row r="3" spans="2:8" x14ac:dyDescent="0.25">
      <c r="B3" t="s">
        <v>54</v>
      </c>
      <c r="C3" s="60">
        <v>3996968</v>
      </c>
      <c r="D3" s="60">
        <v>3693286</v>
      </c>
      <c r="E3" s="60">
        <v>2982193</v>
      </c>
      <c r="F3" s="60">
        <v>2749802</v>
      </c>
    </row>
    <row r="4" spans="2:8" x14ac:dyDescent="0.25">
      <c r="B4" s="33" t="s">
        <v>55</v>
      </c>
      <c r="C4" s="61">
        <v>2518915</v>
      </c>
      <c r="D4" s="61">
        <v>2156425</v>
      </c>
      <c r="E4" s="61">
        <v>1745120</v>
      </c>
      <c r="F4" s="61">
        <v>2197217</v>
      </c>
    </row>
    <row r="5" spans="2:8" x14ac:dyDescent="0.25">
      <c r="B5" s="29" t="s">
        <v>56</v>
      </c>
      <c r="C5" s="36">
        <f>C3/C4</f>
        <v>1.5867816103361962</v>
      </c>
      <c r="D5" s="36">
        <f t="shared" ref="D5:F5" si="0">D3/D4</f>
        <v>1.7126892889852419</v>
      </c>
      <c r="E5" s="36">
        <f t="shared" si="0"/>
        <v>1.7088756074080866</v>
      </c>
      <c r="F5" s="36">
        <f t="shared" si="0"/>
        <v>1.2514931388206081</v>
      </c>
    </row>
    <row r="7" spans="2:8" x14ac:dyDescent="0.25">
      <c r="B7" s="11" t="s">
        <v>53</v>
      </c>
      <c r="C7" s="34">
        <v>2023</v>
      </c>
      <c r="D7" s="34">
        <v>2022</v>
      </c>
      <c r="E7" s="34">
        <v>2021</v>
      </c>
      <c r="F7" s="34">
        <v>2020</v>
      </c>
      <c r="H7" s="46"/>
    </row>
    <row r="8" spans="2:8" x14ac:dyDescent="0.25">
      <c r="B8" t="s">
        <v>57</v>
      </c>
      <c r="C8" s="48">
        <v>653327</v>
      </c>
      <c r="D8" s="48">
        <v>860515</v>
      </c>
      <c r="E8" s="48">
        <v>928428</v>
      </c>
      <c r="F8" s="48">
        <v>861100</v>
      </c>
    </row>
    <row r="9" spans="2:8" x14ac:dyDescent="0.25">
      <c r="B9" t="s">
        <v>17</v>
      </c>
      <c r="C9" s="48">
        <v>1343322</v>
      </c>
      <c r="D9" s="48">
        <v>1160509</v>
      </c>
      <c r="E9" s="48">
        <v>870551</v>
      </c>
      <c r="F9" s="48">
        <v>888206</v>
      </c>
    </row>
    <row r="10" spans="2:8" x14ac:dyDescent="0.25">
      <c r="B10" s="33" t="s">
        <v>55</v>
      </c>
      <c r="C10" s="61">
        <v>2518915</v>
      </c>
      <c r="D10" s="61">
        <v>2156425</v>
      </c>
      <c r="E10" s="61">
        <v>1745120</v>
      </c>
      <c r="F10" s="61">
        <v>2197217</v>
      </c>
    </row>
    <row r="11" spans="2:8" x14ac:dyDescent="0.25">
      <c r="B11" s="29" t="s">
        <v>58</v>
      </c>
      <c r="C11" s="36">
        <f>(C8+C9)/C10</f>
        <v>0.79266231691025701</v>
      </c>
      <c r="D11" s="36">
        <f t="shared" ref="D11:F11" si="1">(D8+D9)/D10</f>
        <v>0.93721042929849174</v>
      </c>
      <c r="E11" s="36">
        <f t="shared" si="1"/>
        <v>1.0308626340882003</v>
      </c>
      <c r="F11" s="36">
        <f t="shared" si="1"/>
        <v>0.79614621587216916</v>
      </c>
    </row>
    <row r="12" spans="2:8" x14ac:dyDescent="0.25">
      <c r="G12" s="29"/>
    </row>
    <row r="13" spans="2:8" x14ac:dyDescent="0.25">
      <c r="B13" s="11" t="s">
        <v>59</v>
      </c>
      <c r="C13" s="34">
        <v>2023</v>
      </c>
      <c r="D13" s="34">
        <v>2022</v>
      </c>
      <c r="E13" s="34">
        <v>2021</v>
      </c>
      <c r="F13" s="34">
        <v>2020</v>
      </c>
      <c r="G13" s="29"/>
      <c r="H13" s="46"/>
    </row>
    <row r="14" spans="2:8" x14ac:dyDescent="0.25">
      <c r="B14" t="s">
        <v>36</v>
      </c>
      <c r="C14" s="48">
        <v>9733532</v>
      </c>
      <c r="D14" s="48">
        <v>7917911</v>
      </c>
      <c r="E14" s="48">
        <v>6536574</v>
      </c>
      <c r="F14" s="48">
        <v>5815573</v>
      </c>
    </row>
    <row r="15" spans="2:8" x14ac:dyDescent="0.25">
      <c r="B15" s="33" t="s">
        <v>17</v>
      </c>
      <c r="C15" s="62">
        <v>1343322</v>
      </c>
      <c r="D15" s="62">
        <v>1160509</v>
      </c>
      <c r="E15" s="62">
        <v>870551</v>
      </c>
      <c r="F15" s="62">
        <v>888206</v>
      </c>
    </row>
    <row r="16" spans="2:8" x14ac:dyDescent="0.25">
      <c r="B16" s="29" t="s">
        <v>60</v>
      </c>
      <c r="C16" s="36">
        <f>365/(C14/C15)</f>
        <v>50.37354682760585</v>
      </c>
      <c r="D16" s="36">
        <f t="shared" ref="D16:F16" si="2">365/(D14/D15)</f>
        <v>53.497164214146892</v>
      </c>
      <c r="E16" s="36">
        <f t="shared" si="2"/>
        <v>48.611262566598342</v>
      </c>
      <c r="F16" s="36">
        <f t="shared" si="2"/>
        <v>55.746044284888178</v>
      </c>
    </row>
    <row r="17" spans="2:8" x14ac:dyDescent="0.25">
      <c r="B17" s="29"/>
      <c r="C17" s="36"/>
      <c r="D17" s="36"/>
      <c r="E17" s="36"/>
      <c r="F17" s="36"/>
    </row>
    <row r="18" spans="2:8" x14ac:dyDescent="0.25">
      <c r="B18" s="11" t="s">
        <v>59</v>
      </c>
      <c r="C18" s="34">
        <v>2023</v>
      </c>
      <c r="D18" s="34">
        <v>2022</v>
      </c>
      <c r="E18" s="34">
        <v>2021</v>
      </c>
      <c r="F18" s="34">
        <v>2020</v>
      </c>
      <c r="H18" s="46"/>
    </row>
    <row r="19" spans="2:8" x14ac:dyDescent="0.25">
      <c r="B19" t="s">
        <v>15</v>
      </c>
      <c r="C19" s="48">
        <v>1836665</v>
      </c>
      <c r="D19" s="48">
        <v>1509302</v>
      </c>
      <c r="E19" s="48">
        <v>1066456</v>
      </c>
      <c r="F19" s="48">
        <v>864155</v>
      </c>
    </row>
    <row r="20" spans="2:8" x14ac:dyDescent="0.25">
      <c r="B20" t="s">
        <v>36</v>
      </c>
      <c r="C20" s="48">
        <v>9733532</v>
      </c>
      <c r="D20" s="48">
        <v>7917911</v>
      </c>
      <c r="E20" s="48">
        <v>6536574</v>
      </c>
      <c r="F20" s="48">
        <v>5815573</v>
      </c>
    </row>
    <row r="21" spans="2:8" x14ac:dyDescent="0.25">
      <c r="B21" t="s">
        <v>38</v>
      </c>
      <c r="C21" s="48">
        <v>1811959</v>
      </c>
      <c r="D21" s="48">
        <v>1413104</v>
      </c>
      <c r="E21" s="48">
        <v>1383235</v>
      </c>
      <c r="F21" s="48">
        <v>1238575</v>
      </c>
    </row>
    <row r="22" spans="2:8" x14ac:dyDescent="0.25">
      <c r="B22" s="33" t="s">
        <v>61</v>
      </c>
      <c r="C22" s="62">
        <f>C20-C21</f>
        <v>7921573</v>
      </c>
      <c r="D22" s="62">
        <f t="shared" ref="D22:F22" si="3">D20-D21</f>
        <v>6504807</v>
      </c>
      <c r="E22" s="62">
        <f t="shared" si="3"/>
        <v>5153339</v>
      </c>
      <c r="F22" s="62">
        <f t="shared" si="3"/>
        <v>4576998</v>
      </c>
    </row>
    <row r="23" spans="2:8" x14ac:dyDescent="0.25">
      <c r="B23" s="29" t="s">
        <v>63</v>
      </c>
      <c r="C23" s="39">
        <f>365/(C22/C19)</f>
        <v>84.627475502655841</v>
      </c>
      <c r="D23" s="39">
        <f t="shared" ref="D23:F23" si="4">365/(D22/D19)</f>
        <v>84.690480440080691</v>
      </c>
      <c r="E23" s="39">
        <f t="shared" si="4"/>
        <v>75.534801805198526</v>
      </c>
      <c r="F23" s="39">
        <f t="shared" si="4"/>
        <v>68.913417703044658</v>
      </c>
    </row>
    <row r="25" spans="2:8" x14ac:dyDescent="0.25">
      <c r="B25" s="11" t="s">
        <v>59</v>
      </c>
      <c r="C25" s="34">
        <v>2023</v>
      </c>
      <c r="D25" s="34">
        <v>2022</v>
      </c>
      <c r="E25" s="34">
        <v>2021</v>
      </c>
      <c r="F25" s="34">
        <v>2020</v>
      </c>
      <c r="H25" s="46"/>
    </row>
    <row r="26" spans="2:8" x14ac:dyDescent="0.25">
      <c r="B26" t="s">
        <v>25</v>
      </c>
      <c r="C26" s="48">
        <v>2328651</v>
      </c>
      <c r="D26" s="48">
        <v>2011694</v>
      </c>
      <c r="E26" s="48">
        <v>1603466</v>
      </c>
      <c r="F26" s="48">
        <v>1452323</v>
      </c>
    </row>
    <row r="27" spans="2:8" x14ac:dyDescent="0.25">
      <c r="B27" t="s">
        <v>36</v>
      </c>
      <c r="C27" s="48">
        <v>9733532</v>
      </c>
      <c r="D27" s="48">
        <v>7917911</v>
      </c>
      <c r="E27" s="48">
        <v>6536574</v>
      </c>
      <c r="F27" s="48">
        <v>5815573</v>
      </c>
    </row>
    <row r="28" spans="2:8" x14ac:dyDescent="0.25">
      <c r="B28" t="s">
        <v>38</v>
      </c>
      <c r="C28" s="48">
        <v>1811959</v>
      </c>
      <c r="D28" s="48">
        <v>1413104</v>
      </c>
      <c r="E28" s="48">
        <v>1383235</v>
      </c>
      <c r="F28" s="48">
        <v>1238575</v>
      </c>
    </row>
    <row r="29" spans="2:8" x14ac:dyDescent="0.25">
      <c r="B29" s="33" t="s">
        <v>61</v>
      </c>
      <c r="C29" s="62">
        <f>C27-C28</f>
        <v>7921573</v>
      </c>
      <c r="D29" s="62">
        <f t="shared" ref="D29:F29" si="5">D27-D28</f>
        <v>6504807</v>
      </c>
      <c r="E29" s="62">
        <f t="shared" si="5"/>
        <v>5153339</v>
      </c>
      <c r="F29" s="62">
        <f t="shared" si="5"/>
        <v>4576998</v>
      </c>
    </row>
    <row r="30" spans="2:8" x14ac:dyDescent="0.25">
      <c r="B30" s="29" t="s">
        <v>65</v>
      </c>
      <c r="C30" s="39">
        <f>365/(C29/C26)</f>
        <v>107.29657039075445</v>
      </c>
      <c r="D30" s="39">
        <f t="shared" ref="D30:F30" si="6">365/(D29/D26)</f>
        <v>112.88087563551078</v>
      </c>
      <c r="E30" s="39">
        <f t="shared" si="6"/>
        <v>113.57007369396813</v>
      </c>
      <c r="F30" s="39">
        <f t="shared" si="6"/>
        <v>115.81781224287185</v>
      </c>
    </row>
    <row r="32" spans="2:8" x14ac:dyDescent="0.25">
      <c r="B32" s="11" t="s">
        <v>66</v>
      </c>
      <c r="C32" s="34">
        <v>2023</v>
      </c>
      <c r="D32" s="34">
        <v>2022</v>
      </c>
      <c r="E32" s="34">
        <v>2021</v>
      </c>
      <c r="F32" s="34">
        <v>2020</v>
      </c>
    </row>
    <row r="33" spans="2:7" x14ac:dyDescent="0.25">
      <c r="B33" t="s">
        <v>26</v>
      </c>
      <c r="C33" s="48">
        <v>40530</v>
      </c>
      <c r="D33" s="48">
        <v>26733</v>
      </c>
      <c r="E33" s="48">
        <v>21055</v>
      </c>
      <c r="F33" s="48">
        <v>577335</v>
      </c>
    </row>
    <row r="34" spans="2:7" x14ac:dyDescent="0.25">
      <c r="B34" t="s">
        <v>67</v>
      </c>
      <c r="C34" s="48">
        <v>1731817</v>
      </c>
      <c r="D34" s="48">
        <v>1281641</v>
      </c>
      <c r="E34" s="48">
        <v>770490</v>
      </c>
      <c r="F34" s="48">
        <v>725879</v>
      </c>
    </row>
    <row r="35" spans="2:7" x14ac:dyDescent="0.25">
      <c r="B35" t="s">
        <v>57</v>
      </c>
      <c r="C35" s="48">
        <v>653327</v>
      </c>
      <c r="D35" s="48">
        <v>860515</v>
      </c>
      <c r="E35" s="48">
        <v>928428</v>
      </c>
      <c r="F35" s="48">
        <v>861100</v>
      </c>
    </row>
    <row r="36" spans="2:7" x14ac:dyDescent="0.25">
      <c r="B36" s="33" t="s">
        <v>68</v>
      </c>
      <c r="C36" s="62">
        <v>5322103</v>
      </c>
      <c r="D36" s="62">
        <v>4811711</v>
      </c>
      <c r="E36" s="62">
        <v>4598796</v>
      </c>
      <c r="F36" s="62">
        <v>4353498</v>
      </c>
    </row>
    <row r="37" spans="2:7" x14ac:dyDescent="0.25">
      <c r="B37" s="29" t="s">
        <v>69</v>
      </c>
      <c r="C37" s="36">
        <f>(C33+C34-C35)/C36</f>
        <v>0.21025898972642956</v>
      </c>
      <c r="D37" s="36">
        <f t="shared" ref="D37:F37" si="7">(D33+D34-D35)/D36</f>
        <v>9.3076870161154734E-2</v>
      </c>
      <c r="E37" s="36">
        <f t="shared" si="7"/>
        <v>-2.9764964568987189E-2</v>
      </c>
      <c r="F37" s="36">
        <f t="shared" si="7"/>
        <v>0.10155373908521377</v>
      </c>
    </row>
    <row r="38" spans="2:7" x14ac:dyDescent="0.25">
      <c r="B38" s="29"/>
      <c r="C38" s="36"/>
      <c r="D38" s="36"/>
      <c r="E38" s="36"/>
      <c r="F38" s="36"/>
    </row>
    <row r="39" spans="2:7" x14ac:dyDescent="0.25">
      <c r="B39" s="11" t="s">
        <v>66</v>
      </c>
      <c r="C39" s="34">
        <v>2023</v>
      </c>
      <c r="D39" s="34">
        <v>2022</v>
      </c>
      <c r="E39" s="34">
        <v>2021</v>
      </c>
      <c r="F39" s="34">
        <v>2020</v>
      </c>
    </row>
    <row r="40" spans="2:7" x14ac:dyDescent="0.25">
      <c r="B40" t="s">
        <v>26</v>
      </c>
      <c r="C40" s="48">
        <v>40530</v>
      </c>
      <c r="D40" s="48">
        <v>26733</v>
      </c>
      <c r="E40" s="48">
        <v>21055</v>
      </c>
      <c r="F40" s="48">
        <v>577335</v>
      </c>
      <c r="G40" s="37"/>
    </row>
    <row r="41" spans="2:7" x14ac:dyDescent="0.25">
      <c r="B41" t="s">
        <v>67</v>
      </c>
      <c r="C41" s="48">
        <v>1731817</v>
      </c>
      <c r="D41" s="48">
        <v>1281641</v>
      </c>
      <c r="E41" s="48">
        <v>770490</v>
      </c>
      <c r="F41" s="48">
        <v>725879</v>
      </c>
      <c r="G41" s="4"/>
    </row>
    <row r="42" spans="2:7" x14ac:dyDescent="0.25">
      <c r="B42" t="s">
        <v>57</v>
      </c>
      <c r="C42" s="48">
        <v>653327</v>
      </c>
      <c r="D42" s="48">
        <v>860515</v>
      </c>
      <c r="E42" s="48">
        <v>928428</v>
      </c>
      <c r="F42" s="48">
        <v>861100</v>
      </c>
      <c r="G42" s="28"/>
    </row>
    <row r="43" spans="2:7" x14ac:dyDescent="0.25">
      <c r="B43" t="s">
        <v>88</v>
      </c>
      <c r="C43" s="40">
        <v>61532541</v>
      </c>
      <c r="D43" s="40">
        <v>63877686</v>
      </c>
      <c r="E43" s="40">
        <v>65450697</v>
      </c>
      <c r="F43" s="40">
        <v>65307617</v>
      </c>
      <c r="G43" s="5"/>
    </row>
    <row r="44" spans="2:7" x14ac:dyDescent="0.25">
      <c r="B44" s="33" t="s">
        <v>81</v>
      </c>
      <c r="C44" s="62">
        <v>64.02</v>
      </c>
      <c r="D44" s="62">
        <v>61.3</v>
      </c>
      <c r="E44" s="62">
        <v>74.930000000000007</v>
      </c>
      <c r="F44" s="62">
        <v>67.42</v>
      </c>
    </row>
    <row r="45" spans="2:7" x14ac:dyDescent="0.25">
      <c r="B45" s="29" t="s">
        <v>70</v>
      </c>
      <c r="C45" s="36">
        <f>(C40+C41-C42)*1000/(C43*C44)</f>
        <v>0.28406473969784285</v>
      </c>
      <c r="D45" s="36">
        <f t="shared" ref="D45:F45" si="8">(D40+D41-D42)*1000/(D43*D44)</f>
        <v>0.11437514464529044</v>
      </c>
      <c r="E45" s="36">
        <f t="shared" si="8"/>
        <v>-2.7911264121626044E-2</v>
      </c>
      <c r="F45" s="36">
        <f t="shared" si="8"/>
        <v>0.10041109015041109</v>
      </c>
    </row>
    <row r="46" spans="2:7" x14ac:dyDescent="0.25">
      <c r="B46" s="29"/>
      <c r="C46" s="36"/>
      <c r="D46" s="36"/>
      <c r="E46" s="36"/>
      <c r="F46" s="36"/>
    </row>
    <row r="47" spans="2:7" x14ac:dyDescent="0.25">
      <c r="B47" s="29" t="s">
        <v>72</v>
      </c>
      <c r="C47" s="34">
        <v>2023</v>
      </c>
      <c r="D47" s="34">
        <v>2022</v>
      </c>
      <c r="E47" s="34">
        <v>2021</v>
      </c>
      <c r="F47" s="34">
        <v>2020</v>
      </c>
    </row>
    <row r="48" spans="2:7" x14ac:dyDescent="0.25">
      <c r="B48" t="s">
        <v>38</v>
      </c>
      <c r="C48" s="48">
        <v>1811959</v>
      </c>
      <c r="D48" s="48">
        <v>1413104</v>
      </c>
      <c r="E48" s="48">
        <v>1383235</v>
      </c>
      <c r="F48" s="48">
        <v>1238575</v>
      </c>
    </row>
    <row r="49" spans="1:6" x14ac:dyDescent="0.25">
      <c r="B49" s="33" t="s">
        <v>36</v>
      </c>
      <c r="C49" s="62">
        <v>9733532</v>
      </c>
      <c r="D49" s="62">
        <v>7917911</v>
      </c>
      <c r="E49" s="62">
        <v>6536574</v>
      </c>
      <c r="F49" s="62">
        <v>5815573</v>
      </c>
    </row>
    <row r="50" spans="1:6" x14ac:dyDescent="0.25">
      <c r="B50" s="29" t="s">
        <v>74</v>
      </c>
      <c r="C50" s="36">
        <f>C48/C49</f>
        <v>0.18615637160282619</v>
      </c>
      <c r="D50" s="36">
        <f t="shared" ref="D50:F50" si="9">D48/D49</f>
        <v>0.17846929575237711</v>
      </c>
      <c r="E50" s="36">
        <f t="shared" si="9"/>
        <v>0.21161467765835743</v>
      </c>
      <c r="F50" s="36">
        <f t="shared" si="9"/>
        <v>0.21297557437590414</v>
      </c>
    </row>
    <row r="53" spans="1:6" x14ac:dyDescent="0.25">
      <c r="A53" s="67" t="s">
        <v>71</v>
      </c>
      <c r="B53" s="29" t="s">
        <v>72</v>
      </c>
      <c r="C53" s="34">
        <v>2023</v>
      </c>
      <c r="D53" s="34">
        <v>2022</v>
      </c>
      <c r="E53" s="34">
        <v>2021</v>
      </c>
      <c r="F53" s="34">
        <v>2020</v>
      </c>
    </row>
    <row r="54" spans="1:6" x14ac:dyDescent="0.25">
      <c r="A54" s="68"/>
      <c r="B54" t="s">
        <v>52</v>
      </c>
      <c r="C54" s="37">
        <v>503054</v>
      </c>
      <c r="D54" s="37">
        <v>426194</v>
      </c>
      <c r="E54" s="37">
        <v>420558</v>
      </c>
      <c r="F54" s="37">
        <v>279133</v>
      </c>
    </row>
    <row r="55" spans="1:6" x14ac:dyDescent="0.25">
      <c r="A55" s="68"/>
      <c r="B55" s="33" t="s">
        <v>36</v>
      </c>
      <c r="C55" s="38">
        <v>9733532</v>
      </c>
      <c r="D55" s="38">
        <v>7917911</v>
      </c>
      <c r="E55" s="38">
        <v>6536574</v>
      </c>
      <c r="F55" s="38">
        <v>5815573</v>
      </c>
    </row>
    <row r="56" spans="1:6" x14ac:dyDescent="0.25">
      <c r="A56" s="68"/>
      <c r="B56" s="29" t="s">
        <v>75</v>
      </c>
      <c r="C56" s="36">
        <f>C54/C55</f>
        <v>5.1682575246066897E-2</v>
      </c>
      <c r="D56" s="36">
        <f t="shared" ref="D56:F56" si="10">D54/D55</f>
        <v>5.3826571175149607E-2</v>
      </c>
      <c r="E56" s="36">
        <f t="shared" si="10"/>
        <v>6.4339208888325908E-2</v>
      </c>
      <c r="F56" s="36">
        <f t="shared" si="10"/>
        <v>4.7997506006716796E-2</v>
      </c>
    </row>
    <row r="57" spans="1:6" x14ac:dyDescent="0.25">
      <c r="A57" s="68"/>
    </row>
    <row r="58" spans="1:6" x14ac:dyDescent="0.25">
      <c r="A58" s="68"/>
      <c r="B58" s="29" t="s">
        <v>72</v>
      </c>
      <c r="C58" s="34">
        <v>2023</v>
      </c>
      <c r="D58" s="34">
        <v>2022</v>
      </c>
      <c r="E58" s="34">
        <v>2021</v>
      </c>
      <c r="F58" s="34">
        <v>2020</v>
      </c>
    </row>
    <row r="59" spans="1:6" x14ac:dyDescent="0.25">
      <c r="A59" s="68"/>
      <c r="B59" t="s">
        <v>36</v>
      </c>
      <c r="C59" s="37">
        <v>9733532</v>
      </c>
      <c r="D59" s="37">
        <v>7917911</v>
      </c>
      <c r="E59" s="37">
        <v>6536574</v>
      </c>
      <c r="F59" s="37">
        <v>5815573</v>
      </c>
    </row>
    <row r="60" spans="1:6" x14ac:dyDescent="0.25">
      <c r="A60" s="68"/>
      <c r="B60" s="33" t="s">
        <v>76</v>
      </c>
      <c r="C60" s="38">
        <v>9850500</v>
      </c>
      <c r="D60" s="38">
        <v>8576391</v>
      </c>
      <c r="E60" s="38">
        <v>7390390</v>
      </c>
      <c r="F60" s="38">
        <v>7556690</v>
      </c>
    </row>
    <row r="61" spans="1:6" x14ac:dyDescent="0.25">
      <c r="A61" s="68"/>
      <c r="B61" s="29" t="s">
        <v>77</v>
      </c>
      <c r="C61" s="36">
        <f>C59/C60</f>
        <v>0.98812567889954828</v>
      </c>
      <c r="D61" s="36">
        <f t="shared" ref="D61:F61" si="11">D59/D60</f>
        <v>0.9232217840814394</v>
      </c>
      <c r="E61" s="36">
        <f t="shared" si="11"/>
        <v>0.88446942583544308</v>
      </c>
      <c r="F61" s="36">
        <f t="shared" si="11"/>
        <v>0.76959263910521669</v>
      </c>
    </row>
    <row r="62" spans="1:6" x14ac:dyDescent="0.25">
      <c r="A62" s="68"/>
    </row>
    <row r="63" spans="1:6" x14ac:dyDescent="0.25">
      <c r="A63" s="68"/>
      <c r="B63" s="29" t="s">
        <v>72</v>
      </c>
      <c r="C63" s="41">
        <v>2023</v>
      </c>
      <c r="D63" s="41">
        <v>2022</v>
      </c>
      <c r="E63" s="41">
        <v>2021</v>
      </c>
      <c r="F63" s="41">
        <v>2020</v>
      </c>
    </row>
    <row r="64" spans="1:6" x14ac:dyDescent="0.25">
      <c r="A64" s="68"/>
      <c r="B64" t="s">
        <v>76</v>
      </c>
      <c r="C64" s="48">
        <v>9850500</v>
      </c>
      <c r="D64" s="48">
        <v>8576391</v>
      </c>
      <c r="E64" s="48">
        <v>7390390</v>
      </c>
      <c r="F64" s="48">
        <v>7556690</v>
      </c>
    </row>
    <row r="65" spans="1:7" x14ac:dyDescent="0.25">
      <c r="A65" s="68"/>
      <c r="B65" s="33" t="s">
        <v>68</v>
      </c>
      <c r="C65" s="62">
        <v>5322103</v>
      </c>
      <c r="D65" s="62">
        <v>4811711</v>
      </c>
      <c r="E65" s="62">
        <v>4598796</v>
      </c>
      <c r="F65" s="62">
        <v>4353498</v>
      </c>
    </row>
    <row r="66" spans="1:7" x14ac:dyDescent="0.25">
      <c r="A66" s="68"/>
      <c r="B66" s="29" t="s">
        <v>78</v>
      </c>
      <c r="C66" s="36">
        <f>C64/C65</f>
        <v>1.8508660956016822</v>
      </c>
      <c r="D66" s="36">
        <f t="shared" ref="D66:F66" si="12">D64/D65</f>
        <v>1.78239944169548</v>
      </c>
      <c r="E66" s="36">
        <f t="shared" si="12"/>
        <v>1.6070271436262882</v>
      </c>
      <c r="F66" s="36">
        <f t="shared" si="12"/>
        <v>1.7357743129777481</v>
      </c>
    </row>
    <row r="67" spans="1:7" x14ac:dyDescent="0.25">
      <c r="A67" s="68"/>
    </row>
    <row r="68" spans="1:7" x14ac:dyDescent="0.25">
      <c r="A68" s="68"/>
      <c r="B68" s="29" t="s">
        <v>72</v>
      </c>
      <c r="C68" s="34">
        <v>2023</v>
      </c>
      <c r="D68" s="34">
        <v>2022</v>
      </c>
      <c r="E68" s="34">
        <v>2021</v>
      </c>
      <c r="F68" s="34">
        <v>2020</v>
      </c>
    </row>
    <row r="69" spans="1:7" x14ac:dyDescent="0.25">
      <c r="A69" s="68"/>
      <c r="B69" t="s">
        <v>52</v>
      </c>
      <c r="C69" s="48">
        <v>503054</v>
      </c>
      <c r="D69" s="48">
        <v>426194</v>
      </c>
      <c r="E69" s="48">
        <v>420558</v>
      </c>
      <c r="F69" s="48">
        <v>279133</v>
      </c>
    </row>
    <row r="70" spans="1:7" x14ac:dyDescent="0.25">
      <c r="A70" s="68"/>
      <c r="B70" s="33" t="s">
        <v>68</v>
      </c>
      <c r="C70" s="62">
        <v>5322103</v>
      </c>
      <c r="D70" s="62">
        <v>4811711</v>
      </c>
      <c r="E70" s="62">
        <v>4598796</v>
      </c>
      <c r="F70" s="62">
        <v>4353498</v>
      </c>
    </row>
    <row r="71" spans="1:7" x14ac:dyDescent="0.25">
      <c r="A71" s="68"/>
      <c r="B71" s="29" t="s">
        <v>79</v>
      </c>
      <c r="C71" s="36">
        <f>C69/C70</f>
        <v>9.4521658073885448E-2</v>
      </c>
      <c r="D71" s="36">
        <f t="shared" ref="D71:F71" si="13">D69/D70</f>
        <v>8.8574313793991374E-2</v>
      </c>
      <c r="E71" s="36">
        <f t="shared" si="13"/>
        <v>9.1449588109583466E-2</v>
      </c>
      <c r="F71" s="36">
        <f t="shared" si="13"/>
        <v>6.4116946878119613E-2</v>
      </c>
      <c r="G71" s="36"/>
    </row>
    <row r="72" spans="1:7" x14ac:dyDescent="0.25">
      <c r="B72" s="42"/>
      <c r="C72" s="43"/>
      <c r="D72" s="43"/>
      <c r="E72" s="43"/>
      <c r="F72" s="43"/>
    </row>
    <row r="73" spans="1:7" x14ac:dyDescent="0.25">
      <c r="B73" s="11" t="s">
        <v>7</v>
      </c>
      <c r="C73" s="34">
        <v>2023</v>
      </c>
      <c r="D73" s="34">
        <v>2022</v>
      </c>
      <c r="E73" s="34">
        <v>2021</v>
      </c>
      <c r="F73" s="34">
        <v>2020</v>
      </c>
    </row>
    <row r="74" spans="1:7" x14ac:dyDescent="0.25">
      <c r="B74" t="s">
        <v>52</v>
      </c>
      <c r="C74" s="48">
        <v>503054</v>
      </c>
      <c r="D74" s="48">
        <v>426194</v>
      </c>
      <c r="E74" s="48">
        <v>420558</v>
      </c>
      <c r="F74" s="48">
        <v>279133</v>
      </c>
    </row>
    <row r="75" spans="1:7" x14ac:dyDescent="0.25">
      <c r="B75" t="s">
        <v>88</v>
      </c>
      <c r="C75" s="40">
        <v>61532541</v>
      </c>
      <c r="D75" s="40">
        <v>63877686</v>
      </c>
      <c r="E75" s="40">
        <v>65450697</v>
      </c>
      <c r="F75" s="40">
        <v>65307617</v>
      </c>
    </row>
    <row r="76" spans="1:7" x14ac:dyDescent="0.25">
      <c r="B76" s="33" t="s">
        <v>89</v>
      </c>
      <c r="C76" s="44">
        <v>61599647</v>
      </c>
      <c r="D76" s="44">
        <v>63932667</v>
      </c>
      <c r="E76" s="44">
        <v>65568332</v>
      </c>
      <c r="F76" s="44">
        <v>65331451</v>
      </c>
    </row>
    <row r="77" spans="1:7" x14ac:dyDescent="0.25">
      <c r="B77" s="29" t="s">
        <v>80</v>
      </c>
      <c r="C77" s="27">
        <f>(C74*1000)/C75</f>
        <v>8.175414046366134</v>
      </c>
      <c r="D77" s="27">
        <f t="shared" ref="D77:F77" si="14">(D74*1000)/D75</f>
        <v>6.6720325467018329</v>
      </c>
      <c r="E77" s="27">
        <f t="shared" si="14"/>
        <v>6.425569463377907</v>
      </c>
      <c r="F77" s="27">
        <f t="shared" si="14"/>
        <v>4.2741262477851549</v>
      </c>
    </row>
    <row r="78" spans="1:7" x14ac:dyDescent="0.25">
      <c r="B78" s="29" t="s">
        <v>90</v>
      </c>
      <c r="C78" s="27">
        <f>(C74*1000)/C76</f>
        <v>8.1665078372932882</v>
      </c>
      <c r="D78" s="27">
        <f t="shared" ref="D78:F78" si="15">(D74*1000)/D76</f>
        <v>6.6662947128421841</v>
      </c>
      <c r="E78" s="27">
        <f t="shared" si="15"/>
        <v>6.414041461356681</v>
      </c>
      <c r="F78" s="27">
        <f t="shared" si="15"/>
        <v>4.2725669754372975</v>
      </c>
    </row>
    <row r="80" spans="1:7" x14ac:dyDescent="0.25">
      <c r="B80" s="11" t="s">
        <v>7</v>
      </c>
      <c r="C80" s="34">
        <v>2023</v>
      </c>
      <c r="D80" s="34">
        <v>2022</v>
      </c>
      <c r="E80" s="34">
        <v>2021</v>
      </c>
      <c r="F80" s="34">
        <v>2020</v>
      </c>
    </row>
    <row r="81" spans="2:6" x14ac:dyDescent="0.25">
      <c r="B81" t="s">
        <v>52</v>
      </c>
      <c r="C81" s="48">
        <v>503054</v>
      </c>
      <c r="D81" s="48">
        <v>426194</v>
      </c>
      <c r="E81" s="48">
        <v>420558</v>
      </c>
      <c r="F81" s="48">
        <v>279133</v>
      </c>
    </row>
    <row r="82" spans="2:6" x14ac:dyDescent="0.25">
      <c r="B82" t="s">
        <v>88</v>
      </c>
      <c r="C82" s="40">
        <v>61532541</v>
      </c>
      <c r="D82" s="40">
        <v>63877686</v>
      </c>
      <c r="E82" s="40">
        <v>65450697</v>
      </c>
      <c r="F82" s="40">
        <v>65307617</v>
      </c>
    </row>
    <row r="83" spans="2:6" x14ac:dyDescent="0.25">
      <c r="B83" s="33" t="s">
        <v>81</v>
      </c>
      <c r="C83" s="61">
        <v>64.02</v>
      </c>
      <c r="D83" s="61">
        <v>61.3</v>
      </c>
      <c r="E83" s="61">
        <v>74.930000000000007</v>
      </c>
      <c r="F83" s="61">
        <v>67.42</v>
      </c>
    </row>
    <row r="84" spans="2:6" x14ac:dyDescent="0.25">
      <c r="B84" s="29" t="s">
        <v>82</v>
      </c>
      <c r="C84" s="36">
        <f>C83/(C81*1000/C82)</f>
        <v>7.8307960473825862</v>
      </c>
      <c r="D84" s="36">
        <f t="shared" ref="D84:F84" si="16">D83/(D81*1000/D82)</f>
        <v>9.1876050620140113</v>
      </c>
      <c r="E84" s="36">
        <f t="shared" si="16"/>
        <v>11.66122324675788</v>
      </c>
      <c r="F84" s="36">
        <f t="shared" si="16"/>
        <v>15.773984223076456</v>
      </c>
    </row>
    <row r="86" spans="2:6" x14ac:dyDescent="0.25">
      <c r="B86" s="11" t="s">
        <v>7</v>
      </c>
      <c r="C86" s="34">
        <v>2023</v>
      </c>
      <c r="D86" s="34">
        <v>2022</v>
      </c>
      <c r="E86" s="34">
        <v>2021</v>
      </c>
      <c r="F86" s="34">
        <v>2020</v>
      </c>
    </row>
    <row r="87" spans="2:6" x14ac:dyDescent="0.25">
      <c r="B87" t="s">
        <v>91</v>
      </c>
      <c r="C87" s="48">
        <v>54145</v>
      </c>
      <c r="D87" s="48">
        <v>51121</v>
      </c>
      <c r="E87" s="48">
        <v>44506</v>
      </c>
      <c r="F87" s="48">
        <v>23497</v>
      </c>
    </row>
    <row r="88" spans="2:6" x14ac:dyDescent="0.25">
      <c r="B88" t="s">
        <v>88</v>
      </c>
      <c r="C88" s="40">
        <v>61532541</v>
      </c>
      <c r="D88" s="40">
        <v>63877686</v>
      </c>
      <c r="E88" s="40">
        <v>65450697</v>
      </c>
      <c r="F88" s="40">
        <v>65307617</v>
      </c>
    </row>
    <row r="89" spans="2:6" x14ac:dyDescent="0.25">
      <c r="B89" s="33" t="s">
        <v>81</v>
      </c>
      <c r="C89" s="62">
        <v>64.02</v>
      </c>
      <c r="D89" s="62">
        <v>61.3</v>
      </c>
      <c r="E89" s="62">
        <v>74.930000000000007</v>
      </c>
      <c r="F89" s="62">
        <v>67.42</v>
      </c>
    </row>
    <row r="90" spans="2:6" x14ac:dyDescent="0.25">
      <c r="B90" s="29" t="s">
        <v>84</v>
      </c>
      <c r="C90" s="45">
        <f>(C87*1000/C88)/C89</f>
        <v>1.3744781443530679E-2</v>
      </c>
      <c r="D90" s="45">
        <f t="shared" ref="D90:F90" si="17">(D87*1000/D88)/D89</f>
        <v>1.3055385220374922E-2</v>
      </c>
      <c r="E90" s="45">
        <f t="shared" si="17"/>
        <v>9.075040151056658E-3</v>
      </c>
      <c r="F90" s="45">
        <f t="shared" si="17"/>
        <v>5.3365407683633849E-3</v>
      </c>
    </row>
    <row r="92" spans="2:6" x14ac:dyDescent="0.25">
      <c r="B92" s="11" t="s">
        <v>7</v>
      </c>
      <c r="C92" s="34">
        <v>2023</v>
      </c>
      <c r="D92" s="34">
        <v>2022</v>
      </c>
      <c r="E92" s="34">
        <v>2021</v>
      </c>
      <c r="F92" s="34">
        <v>2020</v>
      </c>
    </row>
    <row r="93" spans="2:6" x14ac:dyDescent="0.25">
      <c r="B93" t="s">
        <v>85</v>
      </c>
      <c r="C93" s="48">
        <v>793552</v>
      </c>
      <c r="D93" s="48">
        <v>468131</v>
      </c>
      <c r="E93" s="48">
        <v>908764</v>
      </c>
      <c r="F93" s="48">
        <v>1434086</v>
      </c>
    </row>
    <row r="94" spans="2:6" x14ac:dyDescent="0.25">
      <c r="B94" t="s">
        <v>86</v>
      </c>
      <c r="C94" s="48">
        <v>1194014</v>
      </c>
      <c r="D94" s="48">
        <v>715742</v>
      </c>
      <c r="E94" s="48">
        <v>267319</v>
      </c>
      <c r="F94" s="48">
        <v>290313</v>
      </c>
    </row>
    <row r="95" spans="2:6" x14ac:dyDescent="0.25">
      <c r="B95" s="33" t="s">
        <v>92</v>
      </c>
      <c r="C95" s="62">
        <v>0</v>
      </c>
      <c r="D95" s="62">
        <v>0</v>
      </c>
      <c r="E95" s="62">
        <v>0</v>
      </c>
      <c r="F95" s="62">
        <v>0</v>
      </c>
    </row>
    <row r="96" spans="2:6" x14ac:dyDescent="0.25">
      <c r="B96" s="29" t="s">
        <v>87</v>
      </c>
      <c r="C96" s="63">
        <f>C93-C94-C95</f>
        <v>-400462</v>
      </c>
      <c r="D96" s="63">
        <f t="shared" ref="D96:F96" si="18">D93-D94-D95</f>
        <v>-247611</v>
      </c>
      <c r="E96" s="63">
        <f t="shared" si="18"/>
        <v>641445</v>
      </c>
      <c r="F96" s="63">
        <f t="shared" si="18"/>
        <v>1143773</v>
      </c>
    </row>
  </sheetData>
  <mergeCells count="1">
    <mergeCell ref="A53:A71"/>
  </mergeCells>
  <conditionalFormatting sqref="C96:F96">
    <cfRule type="cellIs" dxfId="0"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1962-F8B2-694F-A94E-321002D0206C}">
  <sheetPr filterMode="1"/>
  <dimension ref="A2:N131"/>
  <sheetViews>
    <sheetView workbookViewId="0">
      <selection activeCell="E39" sqref="E39"/>
    </sheetView>
  </sheetViews>
  <sheetFormatPr defaultColWidth="11.42578125" defaultRowHeight="15" x14ac:dyDescent="0.25"/>
  <cols>
    <col min="1" max="1" width="8.7109375" bestFit="1" customWidth="1"/>
    <col min="2" max="2" width="8.7109375" customWidth="1"/>
    <col min="3" max="3" width="37.28515625" bestFit="1" customWidth="1"/>
    <col min="4" max="4" width="22.42578125" customWidth="1"/>
    <col min="5" max="5" width="12.42578125" customWidth="1"/>
  </cols>
  <sheetData>
    <row r="2" spans="1:14" x14ac:dyDescent="0.25">
      <c r="A2" s="11" t="s">
        <v>1</v>
      </c>
      <c r="B2" s="11" t="s">
        <v>3</v>
      </c>
      <c r="C2" s="11" t="s">
        <v>4</v>
      </c>
      <c r="D2" s="11" t="s">
        <v>2</v>
      </c>
      <c r="E2" s="11" t="s">
        <v>93</v>
      </c>
    </row>
    <row r="3" spans="1:14" hidden="1" x14ac:dyDescent="0.25">
      <c r="A3" t="s">
        <v>5</v>
      </c>
      <c r="B3" s="7" t="s">
        <v>53</v>
      </c>
      <c r="C3" s="9" t="s">
        <v>94</v>
      </c>
      <c r="D3">
        <v>2023</v>
      </c>
      <c r="E3" s="2">
        <v>1.5867407701468836</v>
      </c>
      <c r="L3" s="2"/>
      <c r="M3" s="2"/>
      <c r="N3" s="2"/>
    </row>
    <row r="4" spans="1:14" hidden="1" x14ac:dyDescent="0.25">
      <c r="A4" t="s">
        <v>5</v>
      </c>
      <c r="B4" s="7" t="s">
        <v>53</v>
      </c>
      <c r="C4" s="9" t="s">
        <v>94</v>
      </c>
      <c r="D4">
        <v>2022</v>
      </c>
      <c r="E4" s="2">
        <v>1.7128942486085343</v>
      </c>
      <c r="L4" s="2"/>
      <c r="M4" s="2"/>
      <c r="N4" s="2"/>
    </row>
    <row r="5" spans="1:14" hidden="1" x14ac:dyDescent="0.25">
      <c r="A5" t="s">
        <v>5</v>
      </c>
      <c r="B5" s="7" t="s">
        <v>59</v>
      </c>
      <c r="C5" s="9" t="s">
        <v>95</v>
      </c>
      <c r="D5">
        <v>2023</v>
      </c>
      <c r="E5" s="3">
        <v>107.29078704872506</v>
      </c>
      <c r="L5" s="3"/>
      <c r="M5" s="3"/>
      <c r="N5" s="3"/>
    </row>
    <row r="6" spans="1:14" hidden="1" x14ac:dyDescent="0.25">
      <c r="A6" t="s">
        <v>5</v>
      </c>
      <c r="B6" s="7" t="s">
        <v>59</v>
      </c>
      <c r="C6" s="9" t="s">
        <v>95</v>
      </c>
      <c r="D6">
        <v>2022</v>
      </c>
      <c r="E6" s="3">
        <v>112.87752651806302</v>
      </c>
      <c r="L6" s="3"/>
      <c r="M6" s="3"/>
      <c r="N6" s="3"/>
    </row>
    <row r="7" spans="1:14" hidden="1" x14ac:dyDescent="0.25">
      <c r="A7" t="s">
        <v>5</v>
      </c>
      <c r="B7" s="7" t="s">
        <v>59</v>
      </c>
      <c r="C7" s="9" t="s">
        <v>95</v>
      </c>
      <c r="D7">
        <v>2021</v>
      </c>
      <c r="E7" s="3">
        <v>113.57754511934795</v>
      </c>
      <c r="L7" s="3"/>
      <c r="M7" s="3"/>
      <c r="N7" s="3"/>
    </row>
    <row r="8" spans="1:14" hidden="1" x14ac:dyDescent="0.25">
      <c r="A8" t="s">
        <v>5</v>
      </c>
      <c r="B8" s="7" t="s">
        <v>66</v>
      </c>
      <c r="C8" s="9" t="s">
        <v>69</v>
      </c>
      <c r="D8">
        <v>2023</v>
      </c>
      <c r="E8" s="4">
        <v>0.21</v>
      </c>
      <c r="L8" s="4"/>
      <c r="M8" s="4"/>
      <c r="N8" s="4"/>
    </row>
    <row r="9" spans="1:14" hidden="1" x14ac:dyDescent="0.25">
      <c r="A9" t="s">
        <v>5</v>
      </c>
      <c r="B9" s="7" t="s">
        <v>66</v>
      </c>
      <c r="C9" s="9" t="s">
        <v>69</v>
      </c>
      <c r="D9">
        <v>2022</v>
      </c>
      <c r="E9" s="4">
        <v>0.09</v>
      </c>
      <c r="L9" s="4"/>
      <c r="M9" s="4"/>
      <c r="N9" s="4"/>
    </row>
    <row r="10" spans="1:14" hidden="1" x14ac:dyDescent="0.25">
      <c r="A10" t="s">
        <v>5</v>
      </c>
      <c r="B10" s="7" t="s">
        <v>72</v>
      </c>
      <c r="C10" s="9" t="s">
        <v>96</v>
      </c>
      <c r="D10">
        <v>2023</v>
      </c>
      <c r="E10">
        <v>0.99</v>
      </c>
      <c r="L10" s="4"/>
      <c r="M10" s="4"/>
      <c r="N10" s="4"/>
    </row>
    <row r="11" spans="1:14" hidden="1" x14ac:dyDescent="0.25">
      <c r="A11" t="s">
        <v>5</v>
      </c>
      <c r="B11" s="7" t="s">
        <v>72</v>
      </c>
      <c r="C11" s="9" t="s">
        <v>96</v>
      </c>
      <c r="D11">
        <v>2022</v>
      </c>
      <c r="E11">
        <v>0.92</v>
      </c>
      <c r="L11" s="4"/>
      <c r="M11" s="4"/>
      <c r="N11" s="4"/>
    </row>
    <row r="12" spans="1:14" hidden="1" x14ac:dyDescent="0.25">
      <c r="A12" t="s">
        <v>5</v>
      </c>
      <c r="B12" s="7" t="s">
        <v>72</v>
      </c>
      <c r="C12" s="9" t="s">
        <v>96</v>
      </c>
      <c r="D12">
        <v>2021</v>
      </c>
      <c r="E12">
        <v>0.88</v>
      </c>
      <c r="H12" s="4"/>
      <c r="I12" s="4"/>
      <c r="J12" s="4"/>
      <c r="L12" s="4"/>
      <c r="M12" s="4"/>
      <c r="N12" s="4"/>
    </row>
    <row r="13" spans="1:14" hidden="1" x14ac:dyDescent="0.25">
      <c r="A13" t="s">
        <v>5</v>
      </c>
      <c r="B13" s="7" t="s">
        <v>7</v>
      </c>
      <c r="C13" s="9" t="s">
        <v>84</v>
      </c>
      <c r="D13">
        <v>2023</v>
      </c>
      <c r="E13">
        <v>1.3744781443530679E-2</v>
      </c>
      <c r="L13" s="6"/>
      <c r="M13" s="6"/>
      <c r="N13" s="6"/>
    </row>
    <row r="14" spans="1:14" hidden="1" x14ac:dyDescent="0.25">
      <c r="A14" t="s">
        <v>5</v>
      </c>
      <c r="B14" s="7" t="s">
        <v>7</v>
      </c>
      <c r="C14" s="9" t="s">
        <v>84</v>
      </c>
      <c r="D14">
        <v>2022</v>
      </c>
      <c r="E14">
        <v>1.3055385220374922E-2</v>
      </c>
      <c r="L14" s="6"/>
      <c r="M14" s="6"/>
      <c r="N14" s="6"/>
    </row>
    <row r="15" spans="1:14" hidden="1" x14ac:dyDescent="0.25">
      <c r="A15" t="s">
        <v>5</v>
      </c>
      <c r="B15" s="7" t="s">
        <v>7</v>
      </c>
      <c r="C15" s="9" t="s">
        <v>84</v>
      </c>
      <c r="D15">
        <v>2021</v>
      </c>
      <c r="E15">
        <v>9.075040151056658E-3</v>
      </c>
      <c r="L15" s="8"/>
      <c r="M15" s="8"/>
      <c r="N15" s="8"/>
    </row>
    <row r="16" spans="1:14" hidden="1" x14ac:dyDescent="0.25">
      <c r="A16" t="s">
        <v>6</v>
      </c>
      <c r="B16" s="7" t="s">
        <v>53</v>
      </c>
      <c r="C16" s="9" t="s">
        <v>94</v>
      </c>
      <c r="D16">
        <v>2023</v>
      </c>
      <c r="E16">
        <v>1.1599999999999999</v>
      </c>
    </row>
    <row r="17" spans="1:14" hidden="1" x14ac:dyDescent="0.25">
      <c r="A17" t="s">
        <v>6</v>
      </c>
      <c r="B17" s="7" t="s">
        <v>53</v>
      </c>
      <c r="C17" s="9" t="s">
        <v>97</v>
      </c>
      <c r="D17">
        <v>2023</v>
      </c>
      <c r="E17">
        <v>0.68</v>
      </c>
    </row>
    <row r="18" spans="1:14" hidden="1" x14ac:dyDescent="0.25">
      <c r="A18" t="s">
        <v>6</v>
      </c>
      <c r="B18" s="7" t="s">
        <v>59</v>
      </c>
      <c r="C18" s="9" t="s">
        <v>98</v>
      </c>
      <c r="D18">
        <v>2023</v>
      </c>
      <c r="E18" s="3">
        <v>47.560635265560713</v>
      </c>
      <c r="L18" s="3"/>
      <c r="M18" s="3"/>
      <c r="N18" s="3"/>
    </row>
    <row r="19" spans="1:14" hidden="1" x14ac:dyDescent="0.25">
      <c r="A19" t="s">
        <v>6</v>
      </c>
      <c r="B19" s="7" t="s">
        <v>59</v>
      </c>
      <c r="C19" s="9" t="s">
        <v>63</v>
      </c>
      <c r="D19">
        <v>2023</v>
      </c>
      <c r="E19" s="3">
        <v>44.47</v>
      </c>
      <c r="L19" s="3"/>
      <c r="M19" s="3"/>
      <c r="N19" s="3"/>
    </row>
    <row r="20" spans="1:14" x14ac:dyDescent="0.25">
      <c r="A20" t="s">
        <v>6</v>
      </c>
      <c r="B20" s="7" t="s">
        <v>59</v>
      </c>
      <c r="C20" s="9" t="s">
        <v>95</v>
      </c>
      <c r="D20">
        <v>2023</v>
      </c>
      <c r="E20">
        <v>92.065939759971158</v>
      </c>
      <c r="L20" s="3"/>
      <c r="M20" s="3"/>
      <c r="N20" s="3"/>
    </row>
    <row r="21" spans="1:14" hidden="1" x14ac:dyDescent="0.25">
      <c r="A21" t="s">
        <v>6</v>
      </c>
      <c r="B21" s="7" t="s">
        <v>66</v>
      </c>
      <c r="C21" s="9" t="s">
        <v>69</v>
      </c>
      <c r="D21">
        <v>2023</v>
      </c>
      <c r="E21" s="4">
        <v>0.53</v>
      </c>
      <c r="L21" s="4"/>
      <c r="M21" s="4"/>
      <c r="N21" s="4"/>
    </row>
    <row r="22" spans="1:14" hidden="1" x14ac:dyDescent="0.25">
      <c r="A22" t="s">
        <v>6</v>
      </c>
      <c r="B22" s="7" t="s">
        <v>66</v>
      </c>
      <c r="C22" s="9" t="s">
        <v>99</v>
      </c>
      <c r="D22">
        <v>2023</v>
      </c>
      <c r="E22" s="4">
        <v>0.35</v>
      </c>
      <c r="L22" s="4"/>
      <c r="M22" s="4"/>
      <c r="N22" s="4"/>
    </row>
    <row r="23" spans="1:14" hidden="1" x14ac:dyDescent="0.25">
      <c r="A23" t="s">
        <v>6</v>
      </c>
      <c r="B23" s="7" t="s">
        <v>72</v>
      </c>
      <c r="C23" s="9" t="s">
        <v>74</v>
      </c>
      <c r="D23">
        <v>2023</v>
      </c>
      <c r="E23" s="4">
        <v>0.13</v>
      </c>
      <c r="L23" s="4"/>
      <c r="M23" s="4"/>
      <c r="N23" s="4"/>
    </row>
    <row r="24" spans="1:14" hidden="1" x14ac:dyDescent="0.25">
      <c r="A24" t="s">
        <v>6</v>
      </c>
      <c r="B24" s="7" t="s">
        <v>72</v>
      </c>
      <c r="C24" s="9" t="s">
        <v>75</v>
      </c>
      <c r="D24">
        <v>2023</v>
      </c>
      <c r="E24" s="4">
        <v>0.03</v>
      </c>
      <c r="L24" s="4"/>
      <c r="M24" s="4"/>
      <c r="N24" s="4"/>
    </row>
    <row r="25" spans="1:14" hidden="1" x14ac:dyDescent="0.25">
      <c r="A25" t="s">
        <v>6</v>
      </c>
      <c r="B25" s="7" t="s">
        <v>72</v>
      </c>
      <c r="C25" s="9" t="s">
        <v>71</v>
      </c>
      <c r="D25">
        <v>2023</v>
      </c>
      <c r="E25" s="4">
        <v>0.1</v>
      </c>
      <c r="L25" s="4"/>
      <c r="M25" s="4"/>
      <c r="N25" s="4"/>
    </row>
    <row r="26" spans="1:14" hidden="1" x14ac:dyDescent="0.25">
      <c r="A26" t="s">
        <v>6</v>
      </c>
      <c r="B26" s="7" t="s">
        <v>7</v>
      </c>
      <c r="C26" s="9" t="s">
        <v>100</v>
      </c>
      <c r="D26">
        <v>2023</v>
      </c>
      <c r="E26">
        <v>1.93</v>
      </c>
    </row>
    <row r="27" spans="1:14" hidden="1" x14ac:dyDescent="0.25">
      <c r="A27" t="s">
        <v>6</v>
      </c>
      <c r="B27" s="7" t="s">
        <v>7</v>
      </c>
      <c r="C27" s="9" t="s">
        <v>8</v>
      </c>
      <c r="D27">
        <v>2023</v>
      </c>
      <c r="E27">
        <v>7.43</v>
      </c>
    </row>
    <row r="28" spans="1:14" hidden="1" x14ac:dyDescent="0.25">
      <c r="A28" t="s">
        <v>6</v>
      </c>
      <c r="B28" s="7" t="s">
        <v>7</v>
      </c>
      <c r="C28" s="9" t="s">
        <v>84</v>
      </c>
      <c r="D28">
        <v>2023</v>
      </c>
      <c r="E28">
        <v>1.3947001394700141E-2</v>
      </c>
      <c r="L28" s="5"/>
      <c r="M28" s="5"/>
      <c r="N28" s="5"/>
    </row>
    <row r="29" spans="1:14" hidden="1" x14ac:dyDescent="0.25">
      <c r="A29" t="s">
        <v>5</v>
      </c>
      <c r="B29" s="7" t="s">
        <v>53</v>
      </c>
      <c r="C29" s="9" t="s">
        <v>94</v>
      </c>
      <c r="D29">
        <v>2021</v>
      </c>
      <c r="E29" s="2">
        <v>1.7088825214899714</v>
      </c>
    </row>
    <row r="30" spans="1:14" hidden="1" x14ac:dyDescent="0.25">
      <c r="A30" t="s">
        <v>5</v>
      </c>
      <c r="B30" s="7" t="s">
        <v>53</v>
      </c>
      <c r="C30" s="9" t="s">
        <v>94</v>
      </c>
      <c r="D30">
        <v>2020</v>
      </c>
      <c r="E30" s="2">
        <v>1.2517068730086482</v>
      </c>
    </row>
    <row r="31" spans="1:14" hidden="1" x14ac:dyDescent="0.25">
      <c r="A31" t="s">
        <v>5</v>
      </c>
      <c r="B31" s="7" t="s">
        <v>59</v>
      </c>
      <c r="C31" s="9" t="s">
        <v>95</v>
      </c>
      <c r="D31">
        <v>2020</v>
      </c>
      <c r="E31" s="3">
        <v>115.81776163425826</v>
      </c>
    </row>
    <row r="32" spans="1:14" hidden="1" x14ac:dyDescent="0.25">
      <c r="A32" t="s">
        <v>5</v>
      </c>
      <c r="B32" s="7" t="s">
        <v>59</v>
      </c>
      <c r="C32" s="9" t="s">
        <v>98</v>
      </c>
      <c r="D32">
        <v>2023</v>
      </c>
      <c r="E32" s="3">
        <v>50.37</v>
      </c>
    </row>
    <row r="33" spans="1:5" hidden="1" x14ac:dyDescent="0.25">
      <c r="A33" t="s">
        <v>5</v>
      </c>
      <c r="B33" s="7" t="s">
        <v>59</v>
      </c>
      <c r="C33" s="9" t="s">
        <v>98</v>
      </c>
      <c r="D33">
        <v>2022</v>
      </c>
      <c r="E33" s="3">
        <v>53.5</v>
      </c>
    </row>
    <row r="34" spans="1:5" hidden="1" x14ac:dyDescent="0.25">
      <c r="A34" t="s">
        <v>5</v>
      </c>
      <c r="B34" s="7" t="s">
        <v>66</v>
      </c>
      <c r="C34" s="9" t="s">
        <v>69</v>
      </c>
      <c r="D34">
        <v>2021</v>
      </c>
      <c r="E34" s="4">
        <v>-0.03</v>
      </c>
    </row>
    <row r="35" spans="1:5" hidden="1" x14ac:dyDescent="0.25">
      <c r="A35" t="s">
        <v>5</v>
      </c>
      <c r="B35" s="7" t="s">
        <v>66</v>
      </c>
      <c r="C35" s="9" t="s">
        <v>69</v>
      </c>
      <c r="D35">
        <v>2020</v>
      </c>
      <c r="E35" s="4">
        <v>0.1</v>
      </c>
    </row>
    <row r="36" spans="1:5" hidden="1" x14ac:dyDescent="0.25">
      <c r="A36" t="s">
        <v>5</v>
      </c>
      <c r="B36" s="7" t="s">
        <v>72</v>
      </c>
      <c r="C36" s="9" t="s">
        <v>96</v>
      </c>
      <c r="D36">
        <v>2020</v>
      </c>
      <c r="E36">
        <v>0.77</v>
      </c>
    </row>
    <row r="37" spans="1:5" hidden="1" x14ac:dyDescent="0.25">
      <c r="A37" t="s">
        <v>5</v>
      </c>
      <c r="B37" s="7" t="s">
        <v>72</v>
      </c>
      <c r="C37" s="9" t="s">
        <v>71</v>
      </c>
      <c r="D37">
        <v>2023</v>
      </c>
      <c r="E37" s="4">
        <v>9.4523487000000003E-2</v>
      </c>
    </row>
    <row r="38" spans="1:5" hidden="1" x14ac:dyDescent="0.25">
      <c r="A38" t="s">
        <v>5</v>
      </c>
      <c r="B38" s="7" t="s">
        <v>72</v>
      </c>
      <c r="C38" s="9" t="s">
        <v>71</v>
      </c>
      <c r="D38">
        <v>2022</v>
      </c>
      <c r="E38" s="4">
        <f>0.885689941812136/10</f>
        <v>8.8568994181213598E-2</v>
      </c>
    </row>
    <row r="39" spans="1:5" hidden="1" x14ac:dyDescent="0.25">
      <c r="A39" t="s">
        <v>5</v>
      </c>
      <c r="B39" s="7" t="s">
        <v>7</v>
      </c>
      <c r="C39" s="9" t="s">
        <v>84</v>
      </c>
      <c r="D39">
        <v>2020</v>
      </c>
      <c r="E39">
        <v>5.3365407683633849E-3</v>
      </c>
    </row>
    <row r="40" spans="1:5" hidden="1" x14ac:dyDescent="0.25">
      <c r="A40" t="s">
        <v>5</v>
      </c>
      <c r="B40" s="7" t="s">
        <v>7</v>
      </c>
      <c r="C40" s="9" t="s">
        <v>100</v>
      </c>
      <c r="D40">
        <v>2023</v>
      </c>
      <c r="E40" s="6">
        <v>8.18</v>
      </c>
    </row>
    <row r="41" spans="1:5" hidden="1" x14ac:dyDescent="0.25">
      <c r="A41" t="s">
        <v>5</v>
      </c>
      <c r="B41" s="7" t="s">
        <v>7</v>
      </c>
      <c r="C41" s="9" t="s">
        <v>100</v>
      </c>
      <c r="D41">
        <v>2022</v>
      </c>
      <c r="E41" s="6">
        <v>6.67</v>
      </c>
    </row>
    <row r="42" spans="1:5" hidden="1" x14ac:dyDescent="0.25">
      <c r="A42" t="s">
        <v>6</v>
      </c>
      <c r="B42" s="7" t="s">
        <v>53</v>
      </c>
      <c r="C42" s="9" t="s">
        <v>94</v>
      </c>
      <c r="D42">
        <v>2022</v>
      </c>
      <c r="E42">
        <v>1.17</v>
      </c>
    </row>
    <row r="43" spans="1:5" hidden="1" x14ac:dyDescent="0.25">
      <c r="A43" t="s">
        <v>6</v>
      </c>
      <c r="B43" s="7" t="s">
        <v>53</v>
      </c>
      <c r="C43" s="9" t="s">
        <v>97</v>
      </c>
      <c r="D43">
        <v>2022</v>
      </c>
      <c r="E43">
        <v>0.67</v>
      </c>
    </row>
    <row r="44" spans="1:5" hidden="1" x14ac:dyDescent="0.25">
      <c r="A44" t="s">
        <v>6</v>
      </c>
      <c r="B44" s="7" t="s">
        <v>59</v>
      </c>
      <c r="C44" s="9" t="s">
        <v>98</v>
      </c>
      <c r="D44">
        <v>2022</v>
      </c>
      <c r="E44" s="3">
        <v>60.603149116737306</v>
      </c>
    </row>
    <row r="45" spans="1:5" hidden="1" x14ac:dyDescent="0.25">
      <c r="A45" t="s">
        <v>6</v>
      </c>
      <c r="B45" s="7" t="s">
        <v>59</v>
      </c>
      <c r="C45" s="9" t="s">
        <v>63</v>
      </c>
      <c r="D45">
        <v>2022</v>
      </c>
      <c r="E45" s="3">
        <v>57.84</v>
      </c>
    </row>
    <row r="46" spans="1:5" x14ac:dyDescent="0.25">
      <c r="A46" t="s">
        <v>6</v>
      </c>
      <c r="B46" s="7" t="s">
        <v>59</v>
      </c>
      <c r="C46" s="9" t="s">
        <v>95</v>
      </c>
      <c r="D46">
        <v>2022</v>
      </c>
      <c r="E46">
        <v>114.35839293051396</v>
      </c>
    </row>
    <row r="47" spans="1:5" hidden="1" x14ac:dyDescent="0.25">
      <c r="A47" t="s">
        <v>6</v>
      </c>
      <c r="B47" s="7" t="s">
        <v>66</v>
      </c>
      <c r="C47" s="9" t="s">
        <v>69</v>
      </c>
      <c r="D47">
        <v>2022</v>
      </c>
      <c r="E47" s="4">
        <v>0.66</v>
      </c>
    </row>
    <row r="48" spans="1:5" hidden="1" x14ac:dyDescent="0.25">
      <c r="A48" t="s">
        <v>6</v>
      </c>
      <c r="B48" s="7" t="s">
        <v>66</v>
      </c>
      <c r="C48" s="9" t="s">
        <v>99</v>
      </c>
      <c r="D48">
        <v>2022</v>
      </c>
      <c r="E48" s="4">
        <v>0.4</v>
      </c>
    </row>
    <row r="49" spans="1:5" hidden="1" x14ac:dyDescent="0.25">
      <c r="A49" t="s">
        <v>6</v>
      </c>
      <c r="B49" s="7" t="s">
        <v>72</v>
      </c>
      <c r="C49" s="9" t="s">
        <v>74</v>
      </c>
      <c r="D49">
        <v>2022</v>
      </c>
      <c r="E49" s="4">
        <v>0.12</v>
      </c>
    </row>
    <row r="50" spans="1:5" hidden="1" x14ac:dyDescent="0.25">
      <c r="A50" t="s">
        <v>6</v>
      </c>
      <c r="B50" s="7" t="s">
        <v>72</v>
      </c>
      <c r="C50" s="9" t="s">
        <v>75</v>
      </c>
      <c r="D50">
        <v>2022</v>
      </c>
      <c r="E50" s="4">
        <v>0.03</v>
      </c>
    </row>
    <row r="51" spans="1:5" hidden="1" x14ac:dyDescent="0.25">
      <c r="A51" t="s">
        <v>6</v>
      </c>
      <c r="B51" s="7" t="s">
        <v>72</v>
      </c>
      <c r="C51" s="9" t="s">
        <v>71</v>
      </c>
      <c r="D51">
        <v>2022</v>
      </c>
      <c r="E51" s="4">
        <v>0.1</v>
      </c>
    </row>
    <row r="52" spans="1:5" hidden="1" x14ac:dyDescent="0.25">
      <c r="A52" t="s">
        <v>6</v>
      </c>
      <c r="B52" s="7" t="s">
        <v>7</v>
      </c>
      <c r="C52" s="9" t="s">
        <v>100</v>
      </c>
      <c r="D52">
        <v>2022</v>
      </c>
      <c r="E52">
        <v>1.65</v>
      </c>
    </row>
    <row r="53" spans="1:5" hidden="1" x14ac:dyDescent="0.25">
      <c r="A53" t="s">
        <v>6</v>
      </c>
      <c r="B53" s="7" t="s">
        <v>7</v>
      </c>
      <c r="C53" s="9" t="s">
        <v>8</v>
      </c>
      <c r="D53">
        <v>2022</v>
      </c>
      <c r="E53">
        <v>6.82</v>
      </c>
    </row>
    <row r="54" spans="1:5" hidden="1" x14ac:dyDescent="0.25">
      <c r="A54" t="s">
        <v>6</v>
      </c>
      <c r="B54" s="7" t="s">
        <v>7</v>
      </c>
      <c r="C54" s="9" t="s">
        <v>84</v>
      </c>
      <c r="D54">
        <v>2022</v>
      </c>
      <c r="E54">
        <v>1.7761989342806397E-2</v>
      </c>
    </row>
    <row r="55" spans="1:5" hidden="1" x14ac:dyDescent="0.25">
      <c r="A55" t="s">
        <v>5</v>
      </c>
      <c r="B55" s="7" t="s">
        <v>53</v>
      </c>
      <c r="C55" s="9" t="s">
        <v>97</v>
      </c>
      <c r="D55">
        <v>2023</v>
      </c>
      <c r="E55" s="2">
        <v>0.79237792774910676</v>
      </c>
    </row>
    <row r="56" spans="1:5" hidden="1" x14ac:dyDescent="0.25">
      <c r="A56" t="s">
        <v>5</v>
      </c>
      <c r="B56" s="7" t="s">
        <v>53</v>
      </c>
      <c r="C56" s="9" t="s">
        <v>97</v>
      </c>
      <c r="D56">
        <v>2022</v>
      </c>
      <c r="E56" s="2">
        <v>0.93784786641929496</v>
      </c>
    </row>
    <row r="57" spans="1:5" hidden="1" x14ac:dyDescent="0.25">
      <c r="A57" t="s">
        <v>5</v>
      </c>
      <c r="B57" s="7" t="s">
        <v>59</v>
      </c>
      <c r="C57" s="9" t="s">
        <v>98</v>
      </c>
      <c r="D57">
        <v>2021</v>
      </c>
      <c r="E57" s="3">
        <v>48.61</v>
      </c>
    </row>
    <row r="58" spans="1:5" hidden="1" x14ac:dyDescent="0.25">
      <c r="A58" t="s">
        <v>5</v>
      </c>
      <c r="B58" s="7" t="s">
        <v>59</v>
      </c>
      <c r="C58" s="9" t="s">
        <v>98</v>
      </c>
      <c r="D58">
        <v>2020</v>
      </c>
      <c r="E58" s="3">
        <v>55.75</v>
      </c>
    </row>
    <row r="59" spans="1:5" hidden="1" x14ac:dyDescent="0.25">
      <c r="A59" t="s">
        <v>5</v>
      </c>
      <c r="B59" s="7" t="s">
        <v>59</v>
      </c>
      <c r="C59" s="9" t="s">
        <v>63</v>
      </c>
      <c r="D59">
        <v>2023</v>
      </c>
      <c r="E59">
        <v>84.6</v>
      </c>
    </row>
    <row r="60" spans="1:5" hidden="1" x14ac:dyDescent="0.25">
      <c r="A60" t="s">
        <v>5</v>
      </c>
      <c r="B60" s="7" t="s">
        <v>66</v>
      </c>
      <c r="C60" s="9" t="s">
        <v>99</v>
      </c>
      <c r="D60">
        <v>2023</v>
      </c>
      <c r="E60" s="4">
        <v>0.28000000000000003</v>
      </c>
    </row>
    <row r="61" spans="1:5" hidden="1" x14ac:dyDescent="0.25">
      <c r="A61" t="s">
        <v>5</v>
      </c>
      <c r="B61" s="7" t="s">
        <v>66</v>
      </c>
      <c r="C61" s="9" t="s">
        <v>99</v>
      </c>
      <c r="D61">
        <v>2022</v>
      </c>
      <c r="E61" s="4">
        <v>0.11</v>
      </c>
    </row>
    <row r="62" spans="1:5" hidden="1" x14ac:dyDescent="0.25">
      <c r="A62" t="s">
        <v>5</v>
      </c>
      <c r="B62" s="7" t="s">
        <v>72</v>
      </c>
      <c r="C62" s="9" t="s">
        <v>71</v>
      </c>
      <c r="D62">
        <v>2021</v>
      </c>
      <c r="E62" s="4">
        <f>0.914455316373125/10</f>
        <v>9.1445531637312505E-2</v>
      </c>
    </row>
    <row r="63" spans="1:5" hidden="1" x14ac:dyDescent="0.25">
      <c r="A63" t="s">
        <v>5</v>
      </c>
      <c r="B63" s="7" t="s">
        <v>72</v>
      </c>
      <c r="C63" s="9" t="s">
        <v>71</v>
      </c>
      <c r="D63">
        <v>2020</v>
      </c>
      <c r="E63" s="4">
        <f>0.641242821042959/10</f>
        <v>6.412428210429591E-2</v>
      </c>
    </row>
    <row r="64" spans="1:5" hidden="1" x14ac:dyDescent="0.25">
      <c r="A64" t="s">
        <v>5</v>
      </c>
      <c r="B64" s="7" t="s">
        <v>72</v>
      </c>
      <c r="C64" s="9" t="s">
        <v>78</v>
      </c>
      <c r="D64">
        <v>2023</v>
      </c>
      <c r="E64">
        <v>1.85</v>
      </c>
    </row>
    <row r="65" spans="1:5" hidden="1" x14ac:dyDescent="0.25">
      <c r="A65" t="s">
        <v>5</v>
      </c>
      <c r="B65" s="7" t="s">
        <v>7</v>
      </c>
      <c r="C65" s="9" t="s">
        <v>100</v>
      </c>
      <c r="D65">
        <v>2021</v>
      </c>
      <c r="E65" s="6">
        <v>6.43</v>
      </c>
    </row>
    <row r="66" spans="1:5" hidden="1" x14ac:dyDescent="0.25">
      <c r="A66" t="s">
        <v>5</v>
      </c>
      <c r="B66" s="7" t="s">
        <v>7</v>
      </c>
      <c r="C66" s="9" t="s">
        <v>100</v>
      </c>
      <c r="D66">
        <v>2020</v>
      </c>
      <c r="E66" s="6">
        <v>4.2699999999999996</v>
      </c>
    </row>
    <row r="67" spans="1:5" hidden="1" x14ac:dyDescent="0.25">
      <c r="A67" t="s">
        <v>5</v>
      </c>
      <c r="B67" s="7" t="s">
        <v>7</v>
      </c>
      <c r="C67" s="9" t="s">
        <v>87</v>
      </c>
      <c r="D67">
        <v>2023</v>
      </c>
      <c r="E67" s="1">
        <v>-400462</v>
      </c>
    </row>
    <row r="68" spans="1:5" hidden="1" x14ac:dyDescent="0.25">
      <c r="A68" t="s">
        <v>6</v>
      </c>
      <c r="B68" s="7" t="s">
        <v>53</v>
      </c>
      <c r="C68" s="9" t="s">
        <v>94</v>
      </c>
      <c r="D68">
        <v>2021</v>
      </c>
      <c r="E68">
        <v>1.2</v>
      </c>
    </row>
    <row r="69" spans="1:5" hidden="1" x14ac:dyDescent="0.25">
      <c r="A69" t="s">
        <v>6</v>
      </c>
      <c r="B69" s="7" t="s">
        <v>53</v>
      </c>
      <c r="C69" s="9" t="s">
        <v>97</v>
      </c>
      <c r="D69">
        <v>2021</v>
      </c>
      <c r="E69">
        <v>0.66</v>
      </c>
    </row>
    <row r="70" spans="1:5" hidden="1" x14ac:dyDescent="0.25">
      <c r="A70" t="s">
        <v>6</v>
      </c>
      <c r="B70" s="7" t="s">
        <v>59</v>
      </c>
      <c r="C70" s="9" t="s">
        <v>98</v>
      </c>
      <c r="D70">
        <v>2021</v>
      </c>
      <c r="E70" s="3">
        <v>61.173370810895378</v>
      </c>
    </row>
    <row r="71" spans="1:5" hidden="1" x14ac:dyDescent="0.25">
      <c r="A71" t="s">
        <v>6</v>
      </c>
      <c r="B71" s="7" t="s">
        <v>59</v>
      </c>
      <c r="C71" s="9" t="s">
        <v>63</v>
      </c>
      <c r="D71">
        <v>2021</v>
      </c>
      <c r="E71" s="3">
        <v>62.72</v>
      </c>
    </row>
    <row r="72" spans="1:5" x14ac:dyDescent="0.25">
      <c r="A72" t="s">
        <v>6</v>
      </c>
      <c r="B72" s="7" t="s">
        <v>59</v>
      </c>
      <c r="C72" s="9" t="s">
        <v>95</v>
      </c>
      <c r="D72">
        <v>2021</v>
      </c>
      <c r="E72">
        <v>117.87055572634264</v>
      </c>
    </row>
    <row r="73" spans="1:5" hidden="1" x14ac:dyDescent="0.25">
      <c r="A73" t="s">
        <v>6</v>
      </c>
      <c r="B73" s="7" t="s">
        <v>66</v>
      </c>
      <c r="C73" s="9" t="s">
        <v>69</v>
      </c>
      <c r="D73">
        <v>2021</v>
      </c>
      <c r="E73" s="4">
        <v>0.73</v>
      </c>
    </row>
    <row r="74" spans="1:5" hidden="1" x14ac:dyDescent="0.25">
      <c r="A74" t="s">
        <v>6</v>
      </c>
      <c r="B74" s="7" t="s">
        <v>66</v>
      </c>
      <c r="C74" s="9" t="s">
        <v>99</v>
      </c>
      <c r="D74">
        <v>2021</v>
      </c>
      <c r="E74" s="4">
        <v>0.42</v>
      </c>
    </row>
    <row r="75" spans="1:5" hidden="1" x14ac:dyDescent="0.25">
      <c r="A75" t="s">
        <v>6</v>
      </c>
      <c r="B75" s="7" t="s">
        <v>72</v>
      </c>
      <c r="C75" s="9" t="s">
        <v>74</v>
      </c>
      <c r="D75">
        <v>2021</v>
      </c>
      <c r="E75" s="4">
        <v>0.09</v>
      </c>
    </row>
    <row r="76" spans="1:5" hidden="1" x14ac:dyDescent="0.25">
      <c r="A76" t="s">
        <v>6</v>
      </c>
      <c r="B76" s="7" t="s">
        <v>72</v>
      </c>
      <c r="C76" s="9" t="s">
        <v>75</v>
      </c>
      <c r="D76">
        <v>2021</v>
      </c>
      <c r="E76" s="4">
        <v>0.01</v>
      </c>
    </row>
    <row r="77" spans="1:5" hidden="1" x14ac:dyDescent="0.25">
      <c r="A77" t="s">
        <v>6</v>
      </c>
      <c r="B77" s="7" t="s">
        <v>72</v>
      </c>
      <c r="C77" s="9" t="s">
        <v>71</v>
      </c>
      <c r="D77">
        <v>2021</v>
      </c>
      <c r="E77" s="4">
        <v>0.03</v>
      </c>
    </row>
    <row r="78" spans="1:5" hidden="1" x14ac:dyDescent="0.25">
      <c r="A78" t="s">
        <v>6</v>
      </c>
      <c r="B78" s="7" t="s">
        <v>7</v>
      </c>
      <c r="C78" s="9" t="s">
        <v>100</v>
      </c>
      <c r="D78">
        <v>2021</v>
      </c>
      <c r="E78">
        <v>0.45</v>
      </c>
    </row>
    <row r="79" spans="1:5" hidden="1" x14ac:dyDescent="0.25">
      <c r="A79" t="s">
        <v>6</v>
      </c>
      <c r="B79" s="7" t="s">
        <v>7</v>
      </c>
      <c r="C79" s="9" t="s">
        <v>8</v>
      </c>
      <c r="D79">
        <v>2021</v>
      </c>
      <c r="E79">
        <v>25.56</v>
      </c>
    </row>
    <row r="80" spans="1:5" hidden="1" x14ac:dyDescent="0.25">
      <c r="A80" t="s">
        <v>6</v>
      </c>
      <c r="B80" s="7" t="s">
        <v>7</v>
      </c>
      <c r="C80" s="9" t="s">
        <v>84</v>
      </c>
      <c r="D80">
        <v>2021</v>
      </c>
      <c r="E80">
        <v>1.7391304347826087E-2</v>
      </c>
    </row>
    <row r="81" spans="1:5" hidden="1" x14ac:dyDescent="0.25">
      <c r="A81" t="s">
        <v>5</v>
      </c>
      <c r="B81" s="7" t="s">
        <v>53</v>
      </c>
      <c r="C81" s="9" t="s">
        <v>97</v>
      </c>
      <c r="D81">
        <v>2021</v>
      </c>
      <c r="E81" s="2">
        <v>1.0309455587392551</v>
      </c>
    </row>
    <row r="82" spans="1:5" hidden="1" x14ac:dyDescent="0.25">
      <c r="A82" t="s">
        <v>5</v>
      </c>
      <c r="B82" s="7" t="s">
        <v>53</v>
      </c>
      <c r="C82" s="9" t="s">
        <v>97</v>
      </c>
      <c r="D82">
        <v>2020</v>
      </c>
      <c r="E82" s="2">
        <v>0.79608557123350021</v>
      </c>
    </row>
    <row r="83" spans="1:5" hidden="1" x14ac:dyDescent="0.25">
      <c r="A83" t="s">
        <v>5</v>
      </c>
      <c r="B83" s="7" t="s">
        <v>59</v>
      </c>
      <c r="C83" s="9" t="s">
        <v>63</v>
      </c>
      <c r="D83">
        <v>2022</v>
      </c>
      <c r="E83">
        <v>84.7</v>
      </c>
    </row>
    <row r="84" spans="1:5" hidden="1" x14ac:dyDescent="0.25">
      <c r="A84" t="s">
        <v>5</v>
      </c>
      <c r="B84" s="7" t="s">
        <v>59</v>
      </c>
      <c r="C84" s="9" t="s">
        <v>63</v>
      </c>
      <c r="D84">
        <v>2021</v>
      </c>
      <c r="E84">
        <v>75.5</v>
      </c>
    </row>
    <row r="85" spans="1:5" hidden="1" x14ac:dyDescent="0.25">
      <c r="A85" t="s">
        <v>5</v>
      </c>
      <c r="B85" s="7" t="s">
        <v>59</v>
      </c>
      <c r="C85" s="9" t="s">
        <v>63</v>
      </c>
      <c r="D85">
        <v>2020</v>
      </c>
      <c r="E85">
        <v>68.900000000000006</v>
      </c>
    </row>
    <row r="86" spans="1:5" hidden="1" x14ac:dyDescent="0.25">
      <c r="A86" t="s">
        <v>5</v>
      </c>
      <c r="B86" s="7" t="s">
        <v>66</v>
      </c>
      <c r="C86" s="9" t="s">
        <v>99</v>
      </c>
      <c r="D86">
        <v>2021</v>
      </c>
      <c r="E86" s="4">
        <v>-0.03</v>
      </c>
    </row>
    <row r="87" spans="1:5" hidden="1" x14ac:dyDescent="0.25">
      <c r="A87" t="s">
        <v>5</v>
      </c>
      <c r="B87" s="7" t="s">
        <v>66</v>
      </c>
      <c r="C87" s="9" t="s">
        <v>99</v>
      </c>
      <c r="D87">
        <v>2020</v>
      </c>
      <c r="E87" s="4">
        <v>0.1</v>
      </c>
    </row>
    <row r="88" spans="1:5" hidden="1" x14ac:dyDescent="0.25">
      <c r="A88" t="s">
        <v>5</v>
      </c>
      <c r="B88" s="7" t="s">
        <v>72</v>
      </c>
      <c r="C88" s="9" t="s">
        <v>78</v>
      </c>
      <c r="D88">
        <v>2022</v>
      </c>
      <c r="E88">
        <v>1.78</v>
      </c>
    </row>
    <row r="89" spans="1:5" hidden="1" x14ac:dyDescent="0.25">
      <c r="A89" t="s">
        <v>5</v>
      </c>
      <c r="B89" s="7" t="s">
        <v>72</v>
      </c>
      <c r="C89" s="9" t="s">
        <v>78</v>
      </c>
      <c r="D89">
        <v>2021</v>
      </c>
      <c r="E89">
        <v>1.61</v>
      </c>
    </row>
    <row r="90" spans="1:5" hidden="1" x14ac:dyDescent="0.25">
      <c r="A90" t="s">
        <v>5</v>
      </c>
      <c r="B90" s="7" t="s">
        <v>72</v>
      </c>
      <c r="C90" s="9" t="s">
        <v>78</v>
      </c>
      <c r="D90">
        <v>2020</v>
      </c>
      <c r="E90">
        <v>1.74</v>
      </c>
    </row>
    <row r="91" spans="1:5" hidden="1" x14ac:dyDescent="0.25">
      <c r="A91" t="s">
        <v>5</v>
      </c>
      <c r="B91" s="7" t="s">
        <v>7</v>
      </c>
      <c r="C91" s="9" t="s">
        <v>87</v>
      </c>
      <c r="D91">
        <v>2022</v>
      </c>
      <c r="E91" s="1">
        <v>-247611</v>
      </c>
    </row>
    <row r="92" spans="1:5" hidden="1" x14ac:dyDescent="0.25">
      <c r="A92" t="s">
        <v>5</v>
      </c>
      <c r="B92" s="7" t="s">
        <v>7</v>
      </c>
      <c r="C92" s="9" t="s">
        <v>87</v>
      </c>
      <c r="D92">
        <v>2021</v>
      </c>
      <c r="E92" s="1">
        <v>641445</v>
      </c>
    </row>
    <row r="93" spans="1:5" hidden="1" x14ac:dyDescent="0.25">
      <c r="A93" t="s">
        <v>5</v>
      </c>
      <c r="B93" s="7" t="s">
        <v>7</v>
      </c>
      <c r="C93" s="9" t="s">
        <v>87</v>
      </c>
      <c r="D93">
        <v>2020</v>
      </c>
      <c r="E93" s="1">
        <v>1143773</v>
      </c>
    </row>
    <row r="94" spans="1:5" hidden="1" x14ac:dyDescent="0.25">
      <c r="A94" t="s">
        <v>6</v>
      </c>
      <c r="B94" s="7" t="s">
        <v>53</v>
      </c>
      <c r="C94" s="9" t="s">
        <v>94</v>
      </c>
      <c r="D94">
        <v>2020</v>
      </c>
      <c r="E94">
        <v>1.22</v>
      </c>
    </row>
    <row r="95" spans="1:5" hidden="1" x14ac:dyDescent="0.25">
      <c r="A95" t="s">
        <v>6</v>
      </c>
      <c r="B95" s="7" t="s">
        <v>53</v>
      </c>
      <c r="C95" s="9" t="s">
        <v>97</v>
      </c>
      <c r="D95">
        <v>2020</v>
      </c>
      <c r="E95">
        <v>0.71</v>
      </c>
    </row>
    <row r="96" spans="1:5" hidden="1" x14ac:dyDescent="0.25">
      <c r="A96" t="s">
        <v>6</v>
      </c>
      <c r="B96" s="7" t="s">
        <v>59</v>
      </c>
      <c r="C96" s="9" t="s">
        <v>98</v>
      </c>
      <c r="D96">
        <v>2020</v>
      </c>
      <c r="E96" s="3">
        <v>63.727925574306887</v>
      </c>
    </row>
    <row r="97" spans="1:5" hidden="1" x14ac:dyDescent="0.25">
      <c r="A97" t="s">
        <v>6</v>
      </c>
      <c r="B97" s="7" t="s">
        <v>59</v>
      </c>
      <c r="C97" s="9" t="s">
        <v>63</v>
      </c>
      <c r="D97">
        <v>2020</v>
      </c>
      <c r="E97" s="3">
        <v>60.75</v>
      </c>
    </row>
    <row r="98" spans="1:5" x14ac:dyDescent="0.25">
      <c r="A98" t="s">
        <v>6</v>
      </c>
      <c r="B98" s="7" t="s">
        <v>59</v>
      </c>
      <c r="C98" s="9" t="s">
        <v>95</v>
      </c>
      <c r="D98">
        <v>2020</v>
      </c>
      <c r="E98">
        <v>119.35132520254619</v>
      </c>
    </row>
    <row r="99" spans="1:5" hidden="1" x14ac:dyDescent="0.25">
      <c r="A99" t="s">
        <v>6</v>
      </c>
      <c r="B99" s="7" t="s">
        <v>66</v>
      </c>
      <c r="C99" s="9" t="s">
        <v>69</v>
      </c>
      <c r="D99">
        <v>2020</v>
      </c>
      <c r="E99" s="4">
        <v>0.57999999999999996</v>
      </c>
    </row>
    <row r="100" spans="1:5" hidden="1" x14ac:dyDescent="0.25">
      <c r="A100" t="s">
        <v>6</v>
      </c>
      <c r="B100" s="7" t="s">
        <v>66</v>
      </c>
      <c r="C100" s="9" t="s">
        <v>99</v>
      </c>
      <c r="D100">
        <v>2020</v>
      </c>
      <c r="E100" s="4">
        <v>0.37</v>
      </c>
    </row>
    <row r="101" spans="1:5" hidden="1" x14ac:dyDescent="0.25">
      <c r="A101" t="s">
        <v>6</v>
      </c>
      <c r="B101" s="7" t="s">
        <v>72</v>
      </c>
      <c r="C101" s="9" t="s">
        <v>74</v>
      </c>
      <c r="D101">
        <v>2020</v>
      </c>
      <c r="E101" s="4">
        <v>0.12</v>
      </c>
    </row>
    <row r="102" spans="1:5" hidden="1" x14ac:dyDescent="0.25">
      <c r="A102" t="s">
        <v>6</v>
      </c>
      <c r="B102" s="7" t="s">
        <v>72</v>
      </c>
      <c r="C102" s="9" t="s">
        <v>75</v>
      </c>
      <c r="D102">
        <v>2020</v>
      </c>
      <c r="E102" s="4">
        <v>-0.01</v>
      </c>
    </row>
    <row r="103" spans="1:5" hidden="1" x14ac:dyDescent="0.25">
      <c r="A103" t="s">
        <v>6</v>
      </c>
      <c r="B103" s="7" t="s">
        <v>72</v>
      </c>
      <c r="C103" s="9" t="s">
        <v>71</v>
      </c>
      <c r="D103">
        <v>2020</v>
      </c>
      <c r="E103" s="4">
        <v>-0.02</v>
      </c>
    </row>
    <row r="104" spans="1:5" hidden="1" x14ac:dyDescent="0.25">
      <c r="A104" t="s">
        <v>6</v>
      </c>
      <c r="B104" s="7" t="s">
        <v>7</v>
      </c>
      <c r="C104" s="9" t="s">
        <v>100</v>
      </c>
      <c r="D104">
        <v>2020</v>
      </c>
      <c r="E104">
        <v>-0.34</v>
      </c>
    </row>
    <row r="105" spans="1:5" hidden="1" x14ac:dyDescent="0.25">
      <c r="A105" t="s">
        <v>6</v>
      </c>
      <c r="B105" s="7" t="s">
        <v>7</v>
      </c>
      <c r="C105" s="9" t="s">
        <v>8</v>
      </c>
      <c r="D105">
        <v>2020</v>
      </c>
      <c r="E105">
        <v>-43.71</v>
      </c>
    </row>
    <row r="106" spans="1:5" hidden="1" x14ac:dyDescent="0.25">
      <c r="A106" t="s">
        <v>6</v>
      </c>
      <c r="B106" s="7" t="s">
        <v>7</v>
      </c>
      <c r="C106" s="9" t="s">
        <v>84</v>
      </c>
      <c r="D106">
        <v>2020</v>
      </c>
      <c r="E106">
        <v>1.3458950201884255E-2</v>
      </c>
    </row>
    <row r="107" spans="1:5" hidden="1" x14ac:dyDescent="0.25">
      <c r="A107" t="s">
        <v>5</v>
      </c>
      <c r="B107" s="7" t="s">
        <v>7</v>
      </c>
      <c r="C107" s="9" t="s">
        <v>8</v>
      </c>
      <c r="D107">
        <v>2023</v>
      </c>
      <c r="E107" s="6">
        <v>7.83</v>
      </c>
    </row>
    <row r="108" spans="1:5" hidden="1" x14ac:dyDescent="0.25">
      <c r="A108" t="s">
        <v>5</v>
      </c>
      <c r="B108" s="7" t="s">
        <v>7</v>
      </c>
      <c r="C108" s="9" t="s">
        <v>8</v>
      </c>
      <c r="D108">
        <v>2022</v>
      </c>
      <c r="E108" s="6">
        <v>9.19</v>
      </c>
    </row>
    <row r="109" spans="1:5" hidden="1" x14ac:dyDescent="0.25">
      <c r="A109" t="s">
        <v>5</v>
      </c>
      <c r="B109" s="7" t="s">
        <v>7</v>
      </c>
      <c r="C109" s="9" t="s">
        <v>8</v>
      </c>
      <c r="D109">
        <v>2021</v>
      </c>
      <c r="E109" s="6">
        <v>11.66</v>
      </c>
    </row>
    <row r="110" spans="1:5" hidden="1" x14ac:dyDescent="0.25">
      <c r="A110" t="s">
        <v>5</v>
      </c>
      <c r="B110" s="7" t="s">
        <v>7</v>
      </c>
      <c r="C110" s="9" t="s">
        <v>8</v>
      </c>
      <c r="D110">
        <v>2020</v>
      </c>
      <c r="E110" s="6">
        <v>15.77</v>
      </c>
    </row>
    <row r="111" spans="1:5" hidden="1" x14ac:dyDescent="0.25">
      <c r="A111" t="s">
        <v>6</v>
      </c>
      <c r="B111" s="7" t="s">
        <v>7</v>
      </c>
      <c r="C111" s="9" t="s">
        <v>87</v>
      </c>
      <c r="D111">
        <v>2023</v>
      </c>
      <c r="E111" s="1">
        <v>209954</v>
      </c>
    </row>
    <row r="112" spans="1:5" hidden="1" x14ac:dyDescent="0.25">
      <c r="A112" t="s">
        <v>6</v>
      </c>
      <c r="B112" s="7" t="s">
        <v>7</v>
      </c>
      <c r="C112" s="9" t="s">
        <v>87</v>
      </c>
      <c r="D112">
        <v>2022</v>
      </c>
      <c r="E112" s="1">
        <v>57328</v>
      </c>
    </row>
    <row r="113" spans="1:5" hidden="1" x14ac:dyDescent="0.25">
      <c r="A113" t="s">
        <v>6</v>
      </c>
      <c r="B113" s="7" t="s">
        <v>7</v>
      </c>
      <c r="C113" s="9" t="s">
        <v>87</v>
      </c>
      <c r="D113">
        <v>2021</v>
      </c>
      <c r="E113" s="1">
        <v>-117787</v>
      </c>
    </row>
    <row r="114" spans="1:5" hidden="1" x14ac:dyDescent="0.25">
      <c r="A114" t="s">
        <v>6</v>
      </c>
      <c r="B114" s="7" t="s">
        <v>7</v>
      </c>
      <c r="C114" s="9" t="s">
        <v>87</v>
      </c>
      <c r="D114">
        <v>2020</v>
      </c>
      <c r="E114" s="1">
        <v>54604</v>
      </c>
    </row>
    <row r="115" spans="1:5" hidden="1" x14ac:dyDescent="0.25">
      <c r="A115" t="s">
        <v>5</v>
      </c>
      <c r="B115" s="7" t="s">
        <v>72</v>
      </c>
      <c r="C115" s="9" t="s">
        <v>74</v>
      </c>
      <c r="D115">
        <v>2023</v>
      </c>
      <c r="E115" s="4">
        <v>0.18615163344976371</v>
      </c>
    </row>
    <row r="116" spans="1:5" hidden="1" x14ac:dyDescent="0.25">
      <c r="A116" t="s">
        <v>5</v>
      </c>
      <c r="B116" s="7" t="s">
        <v>72</v>
      </c>
      <c r="C116" s="9" t="s">
        <v>74</v>
      </c>
      <c r="D116">
        <v>2022</v>
      </c>
      <c r="E116" s="4">
        <v>0.17845415508966911</v>
      </c>
    </row>
    <row r="117" spans="1:5" hidden="1" x14ac:dyDescent="0.25">
      <c r="A117" t="s">
        <v>5</v>
      </c>
      <c r="B117" s="7" t="s">
        <v>72</v>
      </c>
      <c r="C117" s="9" t="s">
        <v>74</v>
      </c>
      <c r="D117">
        <v>2021</v>
      </c>
      <c r="E117" s="4">
        <v>0.21171791341594004</v>
      </c>
    </row>
    <row r="118" spans="1:5" hidden="1" x14ac:dyDescent="0.25">
      <c r="A118" t="s">
        <v>5</v>
      </c>
      <c r="B118" s="7" t="s">
        <v>72</v>
      </c>
      <c r="C118" s="9" t="s">
        <v>74</v>
      </c>
      <c r="D118">
        <v>2020</v>
      </c>
      <c r="E118" s="4">
        <v>0.21303301237964237</v>
      </c>
    </row>
    <row r="119" spans="1:5" hidden="1" x14ac:dyDescent="0.25">
      <c r="A119" t="s">
        <v>6</v>
      </c>
      <c r="B119" s="7" t="s">
        <v>72</v>
      </c>
      <c r="C119" s="9" t="s">
        <v>96</v>
      </c>
      <c r="D119">
        <v>2023</v>
      </c>
      <c r="E119">
        <v>1.34</v>
      </c>
    </row>
    <row r="120" spans="1:5" hidden="1" x14ac:dyDescent="0.25">
      <c r="A120" t="s">
        <v>6</v>
      </c>
      <c r="B120" s="7" t="s">
        <v>72</v>
      </c>
      <c r="C120" s="9" t="s">
        <v>96</v>
      </c>
      <c r="D120">
        <v>2022</v>
      </c>
      <c r="E120">
        <v>1.1499999999999999</v>
      </c>
    </row>
    <row r="121" spans="1:5" hidden="1" x14ac:dyDescent="0.25">
      <c r="A121" t="s">
        <v>6</v>
      </c>
      <c r="B121" s="7" t="s">
        <v>72</v>
      </c>
      <c r="C121" s="9" t="s">
        <v>96</v>
      </c>
      <c r="D121">
        <v>2021</v>
      </c>
      <c r="E121">
        <v>1.05</v>
      </c>
    </row>
    <row r="122" spans="1:5" hidden="1" x14ac:dyDescent="0.25">
      <c r="A122" t="s">
        <v>6</v>
      </c>
      <c r="B122" s="7" t="s">
        <v>72</v>
      </c>
      <c r="C122" s="9" t="s">
        <v>96</v>
      </c>
      <c r="D122">
        <v>2020</v>
      </c>
      <c r="E122">
        <v>1</v>
      </c>
    </row>
    <row r="123" spans="1:5" hidden="1" x14ac:dyDescent="0.25">
      <c r="A123" t="s">
        <v>5</v>
      </c>
      <c r="B123" s="7" t="s">
        <v>72</v>
      </c>
      <c r="C123" s="9" t="s">
        <v>75</v>
      </c>
      <c r="D123">
        <v>2023</v>
      </c>
      <c r="E123" s="4">
        <v>5.380146501641829E-2</v>
      </c>
    </row>
    <row r="124" spans="1:5" hidden="1" x14ac:dyDescent="0.25">
      <c r="A124" t="s">
        <v>5</v>
      </c>
      <c r="B124" s="7" t="s">
        <v>72</v>
      </c>
      <c r="C124" s="9" t="s">
        <v>75</v>
      </c>
      <c r="D124">
        <v>2022</v>
      </c>
      <c r="E124" s="4">
        <v>6.4402631176380606E-2</v>
      </c>
    </row>
    <row r="125" spans="1:5" hidden="1" x14ac:dyDescent="0.25">
      <c r="A125" t="s">
        <v>5</v>
      </c>
      <c r="B125" s="7" t="s">
        <v>72</v>
      </c>
      <c r="C125" s="9" t="s">
        <v>75</v>
      </c>
      <c r="D125">
        <v>2021</v>
      </c>
      <c r="E125" s="4">
        <v>4.7971114167812932E-2</v>
      </c>
    </row>
    <row r="126" spans="1:5" hidden="1" x14ac:dyDescent="0.25">
      <c r="A126" t="s">
        <v>5</v>
      </c>
      <c r="B126" s="7" t="s">
        <v>72</v>
      </c>
      <c r="C126" s="9" t="s">
        <v>75</v>
      </c>
      <c r="D126">
        <v>2020</v>
      </c>
      <c r="E126" s="4">
        <v>5.7974922475394361E-2</v>
      </c>
    </row>
    <row r="127" spans="1:5" hidden="1" x14ac:dyDescent="0.25">
      <c r="A127" t="s">
        <v>6</v>
      </c>
      <c r="B127" s="7" t="s">
        <v>72</v>
      </c>
      <c r="C127" s="9" t="s">
        <v>78</v>
      </c>
      <c r="D127">
        <v>2023</v>
      </c>
      <c r="E127">
        <v>2.72</v>
      </c>
    </row>
    <row r="128" spans="1:5" hidden="1" x14ac:dyDescent="0.25">
      <c r="A128" t="s">
        <v>6</v>
      </c>
      <c r="B128" s="7" t="s">
        <v>72</v>
      </c>
      <c r="C128" s="9" t="s">
        <v>78</v>
      </c>
      <c r="D128">
        <v>2022</v>
      </c>
      <c r="E128">
        <v>3.01</v>
      </c>
    </row>
    <row r="129" spans="1:5" hidden="1" x14ac:dyDescent="0.25">
      <c r="A129" t="s">
        <v>6</v>
      </c>
      <c r="B129" s="7" t="s">
        <v>72</v>
      </c>
      <c r="C129" s="9" t="s">
        <v>78</v>
      </c>
      <c r="D129">
        <v>2021</v>
      </c>
      <c r="E129">
        <v>3.09</v>
      </c>
    </row>
    <row r="130" spans="1:5" hidden="1" x14ac:dyDescent="0.25">
      <c r="A130" t="s">
        <v>6</v>
      </c>
      <c r="B130" s="7" t="s">
        <v>72</v>
      </c>
      <c r="C130" s="9" t="s">
        <v>78</v>
      </c>
      <c r="D130">
        <v>2020</v>
      </c>
      <c r="E130">
        <v>2.86</v>
      </c>
    </row>
    <row r="131" spans="1:5" x14ac:dyDescent="0.25">
      <c r="C131" s="9"/>
    </row>
  </sheetData>
  <autoFilter ref="A2:E130" xr:uid="{CE0D1962-F8B2-694F-A94E-321002D0206C}">
    <filterColumn colId="0">
      <filters>
        <filter val="Martinrea"/>
      </filters>
    </filterColumn>
    <filterColumn colId="2">
      <filters>
        <filter val="Accounts payable payment period"/>
      </filters>
    </filterColumn>
    <sortState xmlns:xlrd2="http://schemas.microsoft.com/office/spreadsheetml/2017/richdata2" ref="A8:E87">
      <sortCondition ref="C2:C130"/>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F9C5-2102-7946-A4FE-12C17FC1EE28}">
  <dimension ref="A1:E137"/>
  <sheetViews>
    <sheetView zoomScale="90" zoomScaleNormal="90" workbookViewId="0">
      <selection activeCell="E102" sqref="D102:E102"/>
    </sheetView>
  </sheetViews>
  <sheetFormatPr defaultColWidth="11.42578125" defaultRowHeight="15" x14ac:dyDescent="0.25"/>
  <cols>
    <col min="3" max="3" width="42.140625" bestFit="1" customWidth="1"/>
    <col min="8" max="8" width="42.140625" bestFit="1" customWidth="1"/>
    <col min="9" max="9" width="9.85546875" bestFit="1" customWidth="1"/>
    <col min="10" max="10" width="11.42578125" bestFit="1" customWidth="1"/>
  </cols>
  <sheetData>
    <row r="1" spans="1:5" x14ac:dyDescent="0.25">
      <c r="A1" t="s">
        <v>1</v>
      </c>
      <c r="B1" t="s">
        <v>2</v>
      </c>
      <c r="C1" t="s">
        <v>101</v>
      </c>
      <c r="D1" t="s">
        <v>93</v>
      </c>
      <c r="E1" t="s">
        <v>102</v>
      </c>
    </row>
    <row r="2" spans="1:5" x14ac:dyDescent="0.25">
      <c r="A2" t="s">
        <v>6</v>
      </c>
      <c r="B2">
        <v>2023</v>
      </c>
      <c r="C2" t="s">
        <v>36</v>
      </c>
      <c r="D2">
        <v>5340003</v>
      </c>
      <c r="E2" s="8">
        <v>1</v>
      </c>
    </row>
    <row r="3" spans="1:5" x14ac:dyDescent="0.25">
      <c r="A3" t="s">
        <v>6</v>
      </c>
      <c r="B3">
        <v>2023</v>
      </c>
      <c r="C3" t="s">
        <v>37</v>
      </c>
      <c r="D3">
        <v>4664606</v>
      </c>
      <c r="E3" s="8">
        <v>0.87350000000000005</v>
      </c>
    </row>
    <row r="4" spans="1:5" x14ac:dyDescent="0.25">
      <c r="A4" t="s">
        <v>6</v>
      </c>
      <c r="B4">
        <v>2023</v>
      </c>
      <c r="C4" t="s">
        <v>38</v>
      </c>
      <c r="D4">
        <v>675397</v>
      </c>
      <c r="E4" s="8">
        <v>0.1265</v>
      </c>
    </row>
    <row r="5" spans="1:5" x14ac:dyDescent="0.25">
      <c r="A5" t="s">
        <v>6</v>
      </c>
      <c r="B5">
        <v>2023</v>
      </c>
      <c r="C5" t="s">
        <v>39</v>
      </c>
      <c r="D5">
        <v>38011</v>
      </c>
      <c r="E5" s="8">
        <v>7.1000000000000004E-3</v>
      </c>
    </row>
    <row r="6" spans="1:5" x14ac:dyDescent="0.25">
      <c r="A6" t="s">
        <v>6</v>
      </c>
      <c r="B6">
        <v>2023</v>
      </c>
      <c r="C6" t="s">
        <v>40</v>
      </c>
      <c r="D6">
        <v>323438</v>
      </c>
      <c r="E6" s="8">
        <v>6.0600000000000001E-2</v>
      </c>
    </row>
    <row r="7" spans="1:5" x14ac:dyDescent="0.25">
      <c r="A7" t="s">
        <v>6</v>
      </c>
      <c r="B7">
        <v>2023</v>
      </c>
      <c r="C7" t="s">
        <v>41</v>
      </c>
      <c r="D7">
        <v>17712</v>
      </c>
      <c r="E7" s="8">
        <v>3.3E-3</v>
      </c>
    </row>
    <row r="8" spans="1:5" x14ac:dyDescent="0.25">
      <c r="A8" t="s">
        <v>6</v>
      </c>
      <c r="B8">
        <v>2023</v>
      </c>
      <c r="C8" t="s">
        <v>42</v>
      </c>
      <c r="D8">
        <v>27122</v>
      </c>
      <c r="E8" s="8">
        <v>5.1000000000000004E-3</v>
      </c>
    </row>
    <row r="9" spans="1:5" x14ac:dyDescent="0.25">
      <c r="A9" t="s">
        <v>6</v>
      </c>
      <c r="B9">
        <v>2023</v>
      </c>
      <c r="C9" t="s">
        <v>43</v>
      </c>
      <c r="D9">
        <v>5070889</v>
      </c>
      <c r="E9" s="8">
        <v>0.9496</v>
      </c>
    </row>
    <row r="10" spans="1:5" x14ac:dyDescent="0.25">
      <c r="A10" t="s">
        <v>6</v>
      </c>
      <c r="B10">
        <v>2023</v>
      </c>
      <c r="C10" t="s">
        <v>44</v>
      </c>
      <c r="D10">
        <v>269114</v>
      </c>
      <c r="E10" s="8">
        <v>5.04E-2</v>
      </c>
    </row>
    <row r="11" spans="1:5" x14ac:dyDescent="0.25">
      <c r="A11" t="s">
        <v>6</v>
      </c>
      <c r="B11">
        <v>2023</v>
      </c>
      <c r="C11" t="s">
        <v>45</v>
      </c>
      <c r="D11">
        <v>80323</v>
      </c>
      <c r="E11" s="8">
        <v>1.4999999999999999E-2</v>
      </c>
    </row>
    <row r="12" spans="1:5" x14ac:dyDescent="0.25">
      <c r="A12" t="s">
        <v>6</v>
      </c>
      <c r="B12">
        <v>2023</v>
      </c>
      <c r="C12" t="s">
        <v>46</v>
      </c>
      <c r="D12">
        <v>-8366</v>
      </c>
      <c r="E12" s="8">
        <v>-1.6000000000000001E-3</v>
      </c>
    </row>
    <row r="13" spans="1:5" x14ac:dyDescent="0.25">
      <c r="A13" t="s">
        <v>6</v>
      </c>
      <c r="B13">
        <v>2023</v>
      </c>
      <c r="C13" t="s">
        <v>47</v>
      </c>
      <c r="D13">
        <v>71957</v>
      </c>
      <c r="E13" s="8">
        <v>1.35E-2</v>
      </c>
    </row>
    <row r="14" spans="1:5" x14ac:dyDescent="0.25">
      <c r="A14" t="s">
        <v>6</v>
      </c>
      <c r="B14">
        <v>2023</v>
      </c>
      <c r="C14" t="s">
        <v>48</v>
      </c>
      <c r="D14">
        <v>197157</v>
      </c>
      <c r="E14" s="8">
        <v>3.6900000000000002E-2</v>
      </c>
    </row>
    <row r="15" spans="1:5" x14ac:dyDescent="0.25">
      <c r="A15" t="s">
        <v>6</v>
      </c>
      <c r="B15">
        <v>2023</v>
      </c>
      <c r="C15" t="s">
        <v>49</v>
      </c>
      <c r="D15">
        <v>43492</v>
      </c>
      <c r="E15" s="8">
        <v>8.0999999999999996E-3</v>
      </c>
    </row>
    <row r="16" spans="1:5" x14ac:dyDescent="0.25">
      <c r="A16" t="s">
        <v>6</v>
      </c>
      <c r="B16">
        <v>2023</v>
      </c>
      <c r="C16" t="s">
        <v>52</v>
      </c>
      <c r="D16">
        <v>153665</v>
      </c>
      <c r="E16" s="8">
        <v>2.8799999999999999E-2</v>
      </c>
    </row>
    <row r="17" spans="1:5" x14ac:dyDescent="0.25">
      <c r="A17" t="s">
        <v>6</v>
      </c>
      <c r="B17">
        <v>2023</v>
      </c>
      <c r="C17" t="s">
        <v>50</v>
      </c>
    </row>
    <row r="18" spans="1:5" x14ac:dyDescent="0.25">
      <c r="A18" t="s">
        <v>6</v>
      </c>
      <c r="B18">
        <v>2023</v>
      </c>
      <c r="C18" t="s">
        <v>51</v>
      </c>
      <c r="D18">
        <v>153665</v>
      </c>
      <c r="E18" s="8">
        <v>2.8799999999999999E-2</v>
      </c>
    </row>
    <row r="19" spans="1:5" x14ac:dyDescent="0.25">
      <c r="A19" t="s">
        <v>6</v>
      </c>
      <c r="B19">
        <v>2022</v>
      </c>
      <c r="C19" t="s">
        <v>36</v>
      </c>
      <c r="D19">
        <v>4757588</v>
      </c>
      <c r="E19" s="8">
        <v>1</v>
      </c>
    </row>
    <row r="20" spans="1:5" x14ac:dyDescent="0.25">
      <c r="A20" t="s">
        <v>6</v>
      </c>
      <c r="B20">
        <v>2022</v>
      </c>
      <c r="C20" t="s">
        <v>37</v>
      </c>
      <c r="D20">
        <v>4198325</v>
      </c>
      <c r="E20" s="8">
        <v>0.88239999999999996</v>
      </c>
    </row>
    <row r="21" spans="1:5" x14ac:dyDescent="0.25">
      <c r="A21" t="s">
        <v>6</v>
      </c>
      <c r="B21">
        <v>2022</v>
      </c>
      <c r="C21" t="s">
        <v>38</v>
      </c>
      <c r="D21">
        <v>559263</v>
      </c>
      <c r="E21" s="8">
        <v>0.1176</v>
      </c>
    </row>
    <row r="22" spans="1:5" x14ac:dyDescent="0.25">
      <c r="A22" t="s">
        <v>6</v>
      </c>
      <c r="B22">
        <v>2022</v>
      </c>
      <c r="C22" t="s">
        <v>39</v>
      </c>
      <c r="D22">
        <v>36918</v>
      </c>
      <c r="E22" s="8">
        <v>7.7999999999999996E-3</v>
      </c>
    </row>
    <row r="23" spans="1:5" x14ac:dyDescent="0.25">
      <c r="A23" t="s">
        <v>6</v>
      </c>
      <c r="B23">
        <v>2022</v>
      </c>
      <c r="C23" t="s">
        <v>40</v>
      </c>
      <c r="D23">
        <v>276146</v>
      </c>
      <c r="E23" s="8">
        <v>5.8000000000000003E-2</v>
      </c>
    </row>
    <row r="24" spans="1:5" x14ac:dyDescent="0.25">
      <c r="A24" t="s">
        <v>6</v>
      </c>
      <c r="B24">
        <v>2022</v>
      </c>
      <c r="C24" t="s">
        <v>41</v>
      </c>
      <c r="D24">
        <v>15947</v>
      </c>
      <c r="E24" s="8">
        <v>3.3999999999999998E-3</v>
      </c>
    </row>
    <row r="25" spans="1:5" x14ac:dyDescent="0.25">
      <c r="A25" t="s">
        <v>6</v>
      </c>
      <c r="B25">
        <v>2022</v>
      </c>
      <c r="C25" t="s">
        <v>42</v>
      </c>
      <c r="D25">
        <v>12473</v>
      </c>
      <c r="E25" s="8">
        <v>2.5999999999999999E-3</v>
      </c>
    </row>
    <row r="26" spans="1:5" x14ac:dyDescent="0.25">
      <c r="A26" t="s">
        <v>6</v>
      </c>
      <c r="B26">
        <v>2022</v>
      </c>
      <c r="C26" t="s">
        <v>43</v>
      </c>
      <c r="D26">
        <v>4539809</v>
      </c>
      <c r="E26" s="8">
        <v>0.95420000000000005</v>
      </c>
    </row>
    <row r="27" spans="1:5" x14ac:dyDescent="0.25">
      <c r="A27" t="s">
        <v>6</v>
      </c>
      <c r="B27">
        <v>2022</v>
      </c>
      <c r="C27" t="s">
        <v>44</v>
      </c>
      <c r="D27">
        <v>217779</v>
      </c>
      <c r="E27" s="8">
        <v>4.58E-2</v>
      </c>
    </row>
    <row r="28" spans="1:5" x14ac:dyDescent="0.25">
      <c r="A28" t="s">
        <v>6</v>
      </c>
      <c r="B28">
        <v>2022</v>
      </c>
      <c r="C28" t="s">
        <v>45</v>
      </c>
      <c r="D28">
        <v>51837</v>
      </c>
      <c r="E28" s="8">
        <v>1.09E-2</v>
      </c>
    </row>
    <row r="29" spans="1:5" x14ac:dyDescent="0.25">
      <c r="A29" t="s">
        <v>6</v>
      </c>
      <c r="B29">
        <v>2022</v>
      </c>
      <c r="C29" t="s">
        <v>46</v>
      </c>
      <c r="D29">
        <v>-8103</v>
      </c>
      <c r="E29" s="8">
        <v>-1.6999999999999999E-3</v>
      </c>
    </row>
    <row r="30" spans="1:5" x14ac:dyDescent="0.25">
      <c r="A30" t="s">
        <v>6</v>
      </c>
      <c r="B30">
        <v>2022</v>
      </c>
      <c r="C30" t="s">
        <v>47</v>
      </c>
      <c r="D30">
        <v>43734</v>
      </c>
      <c r="E30" s="8">
        <v>9.1999999999999998E-3</v>
      </c>
    </row>
    <row r="31" spans="1:5" x14ac:dyDescent="0.25">
      <c r="A31" t="s">
        <v>6</v>
      </c>
      <c r="B31">
        <v>2022</v>
      </c>
      <c r="C31" t="s">
        <v>48</v>
      </c>
      <c r="D31">
        <v>174045</v>
      </c>
      <c r="E31" s="8">
        <v>3.6600000000000001E-2</v>
      </c>
    </row>
    <row r="32" spans="1:5" x14ac:dyDescent="0.25">
      <c r="A32" t="s">
        <v>6</v>
      </c>
      <c r="B32">
        <v>2022</v>
      </c>
      <c r="C32" t="s">
        <v>49</v>
      </c>
      <c r="D32">
        <v>41207</v>
      </c>
      <c r="E32" s="8">
        <v>8.6999999999999994E-3</v>
      </c>
    </row>
    <row r="33" spans="1:5" x14ac:dyDescent="0.25">
      <c r="A33" t="s">
        <v>6</v>
      </c>
      <c r="B33">
        <v>2022</v>
      </c>
      <c r="C33" t="s">
        <v>52</v>
      </c>
      <c r="D33">
        <v>132838</v>
      </c>
      <c r="E33" s="8">
        <v>2.7900000000000001E-2</v>
      </c>
    </row>
    <row r="34" spans="1:5" x14ac:dyDescent="0.25">
      <c r="A34" t="s">
        <v>6</v>
      </c>
      <c r="B34">
        <v>2022</v>
      </c>
      <c r="C34" t="s">
        <v>50</v>
      </c>
    </row>
    <row r="35" spans="1:5" x14ac:dyDescent="0.25">
      <c r="A35" t="s">
        <v>6</v>
      </c>
      <c r="B35">
        <v>2022</v>
      </c>
      <c r="C35" t="s">
        <v>51</v>
      </c>
      <c r="D35">
        <v>132838</v>
      </c>
      <c r="E35" s="8">
        <v>2.7900000000000001E-2</v>
      </c>
    </row>
    <row r="36" spans="1:5" x14ac:dyDescent="0.25">
      <c r="A36" t="s">
        <v>6</v>
      </c>
      <c r="B36">
        <v>2021</v>
      </c>
      <c r="C36" t="s">
        <v>36</v>
      </c>
      <c r="D36">
        <v>3783953</v>
      </c>
      <c r="E36" s="8">
        <v>1</v>
      </c>
    </row>
    <row r="37" spans="1:5" x14ac:dyDescent="0.25">
      <c r="A37" t="s">
        <v>6</v>
      </c>
      <c r="B37">
        <v>2021</v>
      </c>
      <c r="C37" t="s">
        <v>37</v>
      </c>
      <c r="D37">
        <v>3438329</v>
      </c>
      <c r="E37" s="8">
        <v>0.90869999999999995</v>
      </c>
    </row>
    <row r="38" spans="1:5" x14ac:dyDescent="0.25">
      <c r="A38" t="s">
        <v>6</v>
      </c>
      <c r="B38">
        <v>2021</v>
      </c>
      <c r="C38" t="s">
        <v>38</v>
      </c>
      <c r="D38">
        <v>345624</v>
      </c>
      <c r="E38" s="8">
        <v>9.1300000000000006E-2</v>
      </c>
    </row>
    <row r="39" spans="1:5" x14ac:dyDescent="0.25">
      <c r="A39" t="s">
        <v>6</v>
      </c>
      <c r="B39">
        <v>2021</v>
      </c>
      <c r="C39" t="s">
        <v>39</v>
      </c>
      <c r="D39">
        <v>32622</v>
      </c>
      <c r="E39" s="8">
        <v>8.6E-3</v>
      </c>
    </row>
    <row r="40" spans="1:5" x14ac:dyDescent="0.25">
      <c r="A40" t="s">
        <v>6</v>
      </c>
      <c r="B40">
        <v>2021</v>
      </c>
      <c r="C40" t="s">
        <v>40</v>
      </c>
      <c r="D40">
        <v>228346</v>
      </c>
      <c r="E40" s="8">
        <v>6.0299999999999999E-2</v>
      </c>
    </row>
    <row r="41" spans="1:5" x14ac:dyDescent="0.25">
      <c r="A41" t="s">
        <v>6</v>
      </c>
      <c r="B41">
        <v>2021</v>
      </c>
      <c r="C41" t="s">
        <v>41</v>
      </c>
      <c r="D41">
        <v>15308</v>
      </c>
      <c r="E41" s="8">
        <v>4.0000000000000001E-3</v>
      </c>
    </row>
    <row r="42" spans="1:5" x14ac:dyDescent="0.25">
      <c r="A42" t="s">
        <v>6</v>
      </c>
      <c r="B42">
        <v>2021</v>
      </c>
      <c r="C42" t="s">
        <v>42</v>
      </c>
      <c r="D42">
        <v>6431</v>
      </c>
      <c r="E42" s="8">
        <v>1.6999999999999999E-3</v>
      </c>
    </row>
    <row r="43" spans="1:5" x14ac:dyDescent="0.25">
      <c r="A43" t="s">
        <v>6</v>
      </c>
      <c r="B43">
        <v>2021</v>
      </c>
      <c r="C43" t="s">
        <v>43</v>
      </c>
      <c r="D43">
        <v>3721036</v>
      </c>
      <c r="E43" s="8">
        <v>0.98340000000000005</v>
      </c>
    </row>
    <row r="44" spans="1:5" x14ac:dyDescent="0.25">
      <c r="A44" t="s">
        <v>6</v>
      </c>
      <c r="B44">
        <v>2021</v>
      </c>
      <c r="C44" t="s">
        <v>44</v>
      </c>
      <c r="D44">
        <v>62917</v>
      </c>
      <c r="E44" s="8">
        <v>1.66E-2</v>
      </c>
    </row>
    <row r="45" spans="1:5" x14ac:dyDescent="0.25">
      <c r="A45" t="s">
        <v>6</v>
      </c>
      <c r="B45">
        <v>2021</v>
      </c>
      <c r="C45" t="s">
        <v>45</v>
      </c>
      <c r="D45">
        <v>32918</v>
      </c>
      <c r="E45" s="8">
        <v>8.6999999999999994E-3</v>
      </c>
    </row>
    <row r="46" spans="1:5" x14ac:dyDescent="0.25">
      <c r="A46" t="s">
        <v>6</v>
      </c>
      <c r="B46">
        <v>2021</v>
      </c>
      <c r="C46" t="s">
        <v>46</v>
      </c>
      <c r="D46">
        <v>-17262</v>
      </c>
      <c r="E46" s="8">
        <v>-4.5999999999999999E-3</v>
      </c>
    </row>
    <row r="47" spans="1:5" x14ac:dyDescent="0.25">
      <c r="A47" t="s">
        <v>6</v>
      </c>
      <c r="B47">
        <v>2021</v>
      </c>
      <c r="C47" t="s">
        <v>47</v>
      </c>
      <c r="D47">
        <v>15656</v>
      </c>
      <c r="E47" s="8">
        <v>4.1000000000000003E-3</v>
      </c>
    </row>
    <row r="48" spans="1:5" x14ac:dyDescent="0.25">
      <c r="A48" t="s">
        <v>6</v>
      </c>
      <c r="B48">
        <v>2021</v>
      </c>
      <c r="C48" t="s">
        <v>48</v>
      </c>
      <c r="D48">
        <v>47261</v>
      </c>
      <c r="E48" s="8">
        <v>1.2500000000000001E-2</v>
      </c>
    </row>
    <row r="49" spans="1:5" x14ac:dyDescent="0.25">
      <c r="A49" t="s">
        <v>6</v>
      </c>
      <c r="B49">
        <v>2021</v>
      </c>
      <c r="C49" t="s">
        <v>49</v>
      </c>
      <c r="D49">
        <v>11381</v>
      </c>
      <c r="E49" s="8">
        <v>3.0000000000000001E-3</v>
      </c>
    </row>
    <row r="50" spans="1:5" x14ac:dyDescent="0.25">
      <c r="A50" t="s">
        <v>6</v>
      </c>
      <c r="B50">
        <v>2021</v>
      </c>
      <c r="C50" t="s">
        <v>52</v>
      </c>
      <c r="D50">
        <v>35880</v>
      </c>
      <c r="E50" s="8">
        <v>9.4999999999999998E-3</v>
      </c>
    </row>
    <row r="51" spans="1:5" x14ac:dyDescent="0.25">
      <c r="A51" t="s">
        <v>6</v>
      </c>
      <c r="B51">
        <v>2021</v>
      </c>
      <c r="C51" t="s">
        <v>50</v>
      </c>
    </row>
    <row r="52" spans="1:5" x14ac:dyDescent="0.25">
      <c r="A52" t="s">
        <v>6</v>
      </c>
      <c r="B52">
        <v>2021</v>
      </c>
      <c r="C52" t="s">
        <v>51</v>
      </c>
      <c r="D52">
        <v>35880</v>
      </c>
      <c r="E52" s="8">
        <v>9.4999999999999998E-3</v>
      </c>
    </row>
    <row r="53" spans="1:5" x14ac:dyDescent="0.25">
      <c r="A53" t="s">
        <v>6</v>
      </c>
      <c r="B53">
        <v>2020</v>
      </c>
      <c r="C53" t="s">
        <v>36</v>
      </c>
      <c r="D53">
        <v>3375286</v>
      </c>
      <c r="E53" s="8">
        <v>1</v>
      </c>
    </row>
    <row r="54" spans="1:5" x14ac:dyDescent="0.25">
      <c r="A54" t="s">
        <v>6</v>
      </c>
      <c r="B54">
        <v>2020</v>
      </c>
      <c r="C54" t="s">
        <v>37</v>
      </c>
      <c r="D54">
        <v>2960189</v>
      </c>
      <c r="E54" s="8">
        <v>0.877</v>
      </c>
    </row>
    <row r="55" spans="1:5" x14ac:dyDescent="0.25">
      <c r="A55" t="s">
        <v>6</v>
      </c>
      <c r="B55">
        <v>2020</v>
      </c>
      <c r="C55" t="s">
        <v>38</v>
      </c>
      <c r="D55">
        <v>415097</v>
      </c>
      <c r="E55" s="8">
        <v>0.123</v>
      </c>
    </row>
    <row r="56" spans="1:5" x14ac:dyDescent="0.25">
      <c r="A56" t="s">
        <v>6</v>
      </c>
      <c r="B56">
        <v>2020</v>
      </c>
      <c r="C56" t="s">
        <v>39</v>
      </c>
      <c r="D56">
        <v>28911</v>
      </c>
      <c r="E56" s="8">
        <v>8.6E-3</v>
      </c>
    </row>
    <row r="57" spans="1:5" x14ac:dyDescent="0.25">
      <c r="A57" t="s">
        <v>6</v>
      </c>
      <c r="B57">
        <v>2020</v>
      </c>
      <c r="C57" t="s">
        <v>40</v>
      </c>
      <c r="D57">
        <v>246364</v>
      </c>
      <c r="E57" s="8">
        <v>7.2999999999999995E-2</v>
      </c>
    </row>
    <row r="58" spans="1:5" x14ac:dyDescent="0.25">
      <c r="A58" t="s">
        <v>6</v>
      </c>
      <c r="B58">
        <v>2020</v>
      </c>
      <c r="C58" t="s">
        <v>41</v>
      </c>
      <c r="D58">
        <v>17788</v>
      </c>
      <c r="E58" s="8">
        <v>5.3E-3</v>
      </c>
    </row>
    <row r="59" spans="1:5" x14ac:dyDescent="0.25">
      <c r="A59" t="s">
        <v>6</v>
      </c>
      <c r="B59">
        <v>2020</v>
      </c>
      <c r="C59" t="s">
        <v>42</v>
      </c>
      <c r="D59">
        <v>94496</v>
      </c>
      <c r="E59" s="8">
        <v>2.8000000000000001E-2</v>
      </c>
    </row>
    <row r="60" spans="1:5" x14ac:dyDescent="0.25">
      <c r="A60" t="s">
        <v>6</v>
      </c>
      <c r="B60">
        <v>2020</v>
      </c>
      <c r="C60" t="s">
        <v>43</v>
      </c>
      <c r="D60">
        <v>3347748</v>
      </c>
      <c r="E60" s="8">
        <v>0.99180000000000001</v>
      </c>
    </row>
    <row r="61" spans="1:5" x14ac:dyDescent="0.25">
      <c r="A61" t="s">
        <v>6</v>
      </c>
      <c r="B61">
        <v>2020</v>
      </c>
      <c r="C61" t="s">
        <v>44</v>
      </c>
      <c r="D61">
        <v>27538</v>
      </c>
      <c r="E61" s="8">
        <v>8.2000000000000007E-3</v>
      </c>
    </row>
    <row r="62" spans="1:5" x14ac:dyDescent="0.25">
      <c r="A62" t="s">
        <v>6</v>
      </c>
      <c r="B62">
        <v>2020</v>
      </c>
      <c r="C62" t="s">
        <v>45</v>
      </c>
      <c r="D62">
        <v>35771</v>
      </c>
      <c r="E62" s="8">
        <v>1.06E-2</v>
      </c>
    </row>
    <row r="63" spans="1:5" x14ac:dyDescent="0.25">
      <c r="A63" t="s">
        <v>6</v>
      </c>
      <c r="B63">
        <v>2020</v>
      </c>
      <c r="C63" t="s">
        <v>46</v>
      </c>
      <c r="D63">
        <v>7077</v>
      </c>
      <c r="E63" s="8">
        <v>2.0999999999999999E-3</v>
      </c>
    </row>
    <row r="64" spans="1:5" x14ac:dyDescent="0.25">
      <c r="A64" t="s">
        <v>6</v>
      </c>
      <c r="B64">
        <v>2020</v>
      </c>
      <c r="C64" t="s">
        <v>47</v>
      </c>
      <c r="D64">
        <v>42848</v>
      </c>
      <c r="E64" s="8">
        <v>1.2699999999999999E-2</v>
      </c>
    </row>
    <row r="65" spans="1:5" x14ac:dyDescent="0.25">
      <c r="A65" t="s">
        <v>6</v>
      </c>
      <c r="B65">
        <v>2020</v>
      </c>
      <c r="C65" t="s">
        <v>48</v>
      </c>
      <c r="D65">
        <v>-15310</v>
      </c>
      <c r="E65" s="8">
        <v>-4.4999999999999997E-3</v>
      </c>
    </row>
    <row r="66" spans="1:5" x14ac:dyDescent="0.25">
      <c r="A66" t="s">
        <v>6</v>
      </c>
      <c r="B66">
        <v>2020</v>
      </c>
      <c r="C66" t="s">
        <v>49</v>
      </c>
      <c r="D66">
        <v>12007</v>
      </c>
      <c r="E66" s="8">
        <v>3.5999999999999999E-3</v>
      </c>
    </row>
    <row r="67" spans="1:5" x14ac:dyDescent="0.25">
      <c r="A67" t="s">
        <v>6</v>
      </c>
      <c r="B67">
        <v>2020</v>
      </c>
      <c r="C67" t="s">
        <v>52</v>
      </c>
      <c r="D67">
        <v>-27317</v>
      </c>
      <c r="E67" s="8">
        <v>-8.0999999999999996E-3</v>
      </c>
    </row>
    <row r="68" spans="1:5" x14ac:dyDescent="0.25">
      <c r="A68" t="s">
        <v>6</v>
      </c>
      <c r="B68">
        <v>2020</v>
      </c>
      <c r="C68" t="s">
        <v>50</v>
      </c>
    </row>
    <row r="69" spans="1:5" x14ac:dyDescent="0.25">
      <c r="A69" t="s">
        <v>6</v>
      </c>
      <c r="B69">
        <v>2020</v>
      </c>
      <c r="C69" t="s">
        <v>51</v>
      </c>
      <c r="D69">
        <v>-27317</v>
      </c>
      <c r="E69" s="8">
        <v>-8.0999999999999996E-3</v>
      </c>
    </row>
    <row r="70" spans="1:5" x14ac:dyDescent="0.25">
      <c r="A70" t="s">
        <v>5</v>
      </c>
      <c r="B70">
        <v>2023</v>
      </c>
      <c r="C70" t="s">
        <v>36</v>
      </c>
      <c r="D70">
        <v>9733532</v>
      </c>
      <c r="E70" s="4">
        <v>1</v>
      </c>
    </row>
    <row r="71" spans="1:5" x14ac:dyDescent="0.25">
      <c r="A71" t="s">
        <v>5</v>
      </c>
      <c r="B71">
        <v>2023</v>
      </c>
      <c r="C71" t="s">
        <v>37</v>
      </c>
      <c r="D71">
        <v>7921573</v>
      </c>
      <c r="E71" s="4">
        <v>0.81384362839717383</v>
      </c>
    </row>
    <row r="72" spans="1:5" x14ac:dyDescent="0.25">
      <c r="A72" t="s">
        <v>5</v>
      </c>
      <c r="B72">
        <v>2023</v>
      </c>
      <c r="C72" t="s">
        <v>38</v>
      </c>
      <c r="D72">
        <v>1811959</v>
      </c>
      <c r="E72" s="4">
        <v>0.18615637160282619</v>
      </c>
    </row>
    <row r="73" spans="1:5" x14ac:dyDescent="0.25">
      <c r="A73" t="s">
        <v>5</v>
      </c>
      <c r="B73">
        <v>2023</v>
      </c>
      <c r="C73" t="s">
        <v>39</v>
      </c>
      <c r="D73">
        <v>146111</v>
      </c>
      <c r="E73" s="4">
        <v>1.50110977186904E-2</v>
      </c>
    </row>
    <row r="74" spans="1:5" x14ac:dyDescent="0.25">
      <c r="A74" t="s">
        <v>5</v>
      </c>
      <c r="B74">
        <v>2023</v>
      </c>
      <c r="C74" t="s">
        <v>40</v>
      </c>
      <c r="D74">
        <v>378128</v>
      </c>
      <c r="E74" s="4">
        <v>3.8847974198882793E-2</v>
      </c>
    </row>
    <row r="75" spans="1:5" x14ac:dyDescent="0.25">
      <c r="A75" t="s">
        <v>5</v>
      </c>
      <c r="B75">
        <v>2023</v>
      </c>
      <c r="C75" t="s">
        <v>41</v>
      </c>
      <c r="D75">
        <v>491522</v>
      </c>
      <c r="E75" s="4">
        <v>5.0497804907817634E-2</v>
      </c>
    </row>
    <row r="76" spans="1:5" x14ac:dyDescent="0.25">
      <c r="A76" t="s">
        <v>5</v>
      </c>
      <c r="B76">
        <v>2023</v>
      </c>
      <c r="C76" t="s">
        <v>42</v>
      </c>
      <c r="D76">
        <v>21374</v>
      </c>
      <c r="E76" s="4">
        <v>2.1959140833974758E-3</v>
      </c>
    </row>
    <row r="77" spans="1:5" x14ac:dyDescent="0.25">
      <c r="A77" t="s">
        <v>5</v>
      </c>
      <c r="B77">
        <v>2023</v>
      </c>
      <c r="C77" t="s">
        <v>43</v>
      </c>
      <c r="D77">
        <v>1037135</v>
      </c>
      <c r="E77" s="4">
        <v>0.1065527909087883</v>
      </c>
    </row>
    <row r="78" spans="1:5" x14ac:dyDescent="0.25">
      <c r="A78" t="s">
        <v>5</v>
      </c>
      <c r="B78">
        <v>2023</v>
      </c>
      <c r="C78" t="s">
        <v>44</v>
      </c>
      <c r="D78">
        <v>774824</v>
      </c>
      <c r="E78" s="4">
        <v>7.960358069403789E-2</v>
      </c>
    </row>
    <row r="79" spans="1:5" x14ac:dyDescent="0.25">
      <c r="A79" t="s">
        <v>5</v>
      </c>
      <c r="B79">
        <v>2023</v>
      </c>
      <c r="C79" t="s">
        <v>45</v>
      </c>
      <c r="D79">
        <v>71013</v>
      </c>
      <c r="E79" s="4">
        <v>7.2957072520026646E-3</v>
      </c>
    </row>
    <row r="80" spans="1:5" x14ac:dyDescent="0.25">
      <c r="A80" t="s">
        <v>5</v>
      </c>
      <c r="B80">
        <v>2023</v>
      </c>
      <c r="C80" t="s">
        <v>46</v>
      </c>
      <c r="E80" s="4"/>
    </row>
    <row r="81" spans="1:5" x14ac:dyDescent="0.25">
      <c r="A81" t="s">
        <v>5</v>
      </c>
      <c r="B81">
        <v>2023</v>
      </c>
      <c r="C81" t="s">
        <v>47</v>
      </c>
      <c r="D81">
        <v>71013</v>
      </c>
      <c r="E81" s="4">
        <v>7.2957072520026646E-3</v>
      </c>
    </row>
    <row r="82" spans="1:5" x14ac:dyDescent="0.25">
      <c r="A82" t="s">
        <v>5</v>
      </c>
      <c r="B82">
        <v>2023</v>
      </c>
      <c r="C82" t="s">
        <v>48</v>
      </c>
      <c r="D82">
        <v>703811</v>
      </c>
      <c r="E82" s="4">
        <v>7.2307873442035223E-2</v>
      </c>
    </row>
    <row r="83" spans="1:5" x14ac:dyDescent="0.25">
      <c r="A83" t="s">
        <v>5</v>
      </c>
      <c r="B83">
        <v>2023</v>
      </c>
      <c r="C83" t="s">
        <v>49</v>
      </c>
      <c r="D83">
        <v>200.75700000000001</v>
      </c>
      <c r="E83" s="8">
        <v>2.1000000000000001E-2</v>
      </c>
    </row>
    <row r="84" spans="1:5" x14ac:dyDescent="0.25">
      <c r="A84" t="s">
        <v>5</v>
      </c>
      <c r="B84">
        <v>2023</v>
      </c>
      <c r="C84" t="s">
        <v>52</v>
      </c>
      <c r="D84">
        <v>503054</v>
      </c>
      <c r="E84" s="4">
        <v>5.1682575246066897E-2</v>
      </c>
    </row>
    <row r="85" spans="1:5" x14ac:dyDescent="0.25">
      <c r="A85" t="s">
        <v>5</v>
      </c>
      <c r="B85">
        <v>2023</v>
      </c>
      <c r="C85" t="s">
        <v>50</v>
      </c>
      <c r="E85" s="4"/>
    </row>
    <row r="86" spans="1:5" x14ac:dyDescent="0.25">
      <c r="A86" t="s">
        <v>5</v>
      </c>
      <c r="B86">
        <v>2023</v>
      </c>
      <c r="C86" t="s">
        <v>51</v>
      </c>
      <c r="D86">
        <v>503054</v>
      </c>
      <c r="E86" s="4">
        <v>5.1682575246066897E-2</v>
      </c>
    </row>
    <row r="87" spans="1:5" x14ac:dyDescent="0.25">
      <c r="A87" t="s">
        <v>5</v>
      </c>
      <c r="B87">
        <v>2022</v>
      </c>
      <c r="C87" t="s">
        <v>36</v>
      </c>
      <c r="D87">
        <v>7917911</v>
      </c>
      <c r="E87" s="4">
        <v>1</v>
      </c>
    </row>
    <row r="88" spans="1:5" x14ac:dyDescent="0.25">
      <c r="A88" t="s">
        <v>5</v>
      </c>
      <c r="B88">
        <v>2022</v>
      </c>
      <c r="C88" t="s">
        <v>37</v>
      </c>
      <c r="D88">
        <v>6504807</v>
      </c>
      <c r="E88" s="4">
        <v>0.82153070424762287</v>
      </c>
    </row>
    <row r="89" spans="1:5" x14ac:dyDescent="0.25">
      <c r="A89" t="s">
        <v>5</v>
      </c>
      <c r="B89">
        <v>2022</v>
      </c>
      <c r="C89" t="s">
        <v>38</v>
      </c>
      <c r="D89">
        <v>1413104</v>
      </c>
      <c r="E89" s="4">
        <v>0.17846929575237711</v>
      </c>
    </row>
    <row r="90" spans="1:5" x14ac:dyDescent="0.25">
      <c r="A90" t="s">
        <v>5</v>
      </c>
      <c r="B90">
        <v>2022</v>
      </c>
      <c r="C90" t="s">
        <v>39</v>
      </c>
      <c r="D90">
        <v>121815</v>
      </c>
      <c r="E90" s="4">
        <v>1.5384739737539359E-2</v>
      </c>
    </row>
    <row r="91" spans="1:5" x14ac:dyDescent="0.25">
      <c r="A91" t="s">
        <v>5</v>
      </c>
      <c r="B91">
        <v>2022</v>
      </c>
      <c r="C91" t="s">
        <v>40</v>
      </c>
      <c r="D91">
        <v>286683</v>
      </c>
      <c r="E91" s="4">
        <v>3.62068985114887E-2</v>
      </c>
    </row>
    <row r="92" spans="1:5" x14ac:dyDescent="0.25">
      <c r="A92" t="s">
        <v>5</v>
      </c>
      <c r="B92">
        <v>2022</v>
      </c>
      <c r="C92" t="s">
        <v>41</v>
      </c>
      <c r="D92">
        <v>440972</v>
      </c>
      <c r="E92" s="4">
        <v>5.5692972552987774E-2</v>
      </c>
    </row>
    <row r="93" spans="1:5" x14ac:dyDescent="0.25">
      <c r="A93" t="s">
        <v>5</v>
      </c>
      <c r="B93">
        <v>2022</v>
      </c>
      <c r="C93" t="s">
        <v>42</v>
      </c>
      <c r="D93">
        <v>-31197</v>
      </c>
      <c r="E93" s="4">
        <v>-3.9400543906088362E-3</v>
      </c>
    </row>
    <row r="94" spans="1:5" x14ac:dyDescent="0.25">
      <c r="A94" t="s">
        <v>5</v>
      </c>
      <c r="B94">
        <v>2022</v>
      </c>
      <c r="C94" t="s">
        <v>43</v>
      </c>
      <c r="D94">
        <v>818273</v>
      </c>
      <c r="E94" s="4">
        <v>0.103344556411407</v>
      </c>
    </row>
    <row r="95" spans="1:5" x14ac:dyDescent="0.25">
      <c r="A95" t="s">
        <v>5</v>
      </c>
      <c r="B95">
        <v>2022</v>
      </c>
      <c r="C95" t="s">
        <v>44</v>
      </c>
      <c r="D95">
        <v>594831</v>
      </c>
      <c r="E95" s="4">
        <v>7.5124739340970109E-2</v>
      </c>
    </row>
    <row r="96" spans="1:5" x14ac:dyDescent="0.25">
      <c r="A96" t="s">
        <v>5</v>
      </c>
      <c r="B96">
        <v>2022</v>
      </c>
      <c r="C96" t="s">
        <v>45</v>
      </c>
      <c r="D96">
        <v>25657</v>
      </c>
      <c r="E96" s="4">
        <v>3.2403748918117419E-3</v>
      </c>
    </row>
    <row r="97" spans="1:5" x14ac:dyDescent="0.25">
      <c r="A97" t="s">
        <v>5</v>
      </c>
      <c r="B97">
        <v>2022</v>
      </c>
      <c r="C97" t="s">
        <v>46</v>
      </c>
      <c r="D97">
        <v>6086</v>
      </c>
      <c r="E97" s="4">
        <v>7.6863708116951552E-4</v>
      </c>
    </row>
    <row r="98" spans="1:5" x14ac:dyDescent="0.25">
      <c r="A98" t="s">
        <v>5</v>
      </c>
      <c r="B98">
        <v>2022</v>
      </c>
      <c r="C98" t="s">
        <v>47</v>
      </c>
      <c r="D98">
        <v>31743</v>
      </c>
      <c r="E98" s="4">
        <v>4.009011972981257E-3</v>
      </c>
    </row>
    <row r="99" spans="1:5" x14ac:dyDescent="0.25">
      <c r="A99" t="s">
        <v>5</v>
      </c>
      <c r="B99">
        <v>2022</v>
      </c>
      <c r="C99" t="s">
        <v>48</v>
      </c>
      <c r="D99">
        <v>563088</v>
      </c>
      <c r="E99" s="4">
        <v>7.1115727367988851E-2</v>
      </c>
    </row>
    <row r="100" spans="1:5" x14ac:dyDescent="0.25">
      <c r="A100" t="s">
        <v>5</v>
      </c>
      <c r="B100">
        <v>2022</v>
      </c>
      <c r="C100" t="s">
        <v>49</v>
      </c>
      <c r="D100">
        <v>136.89400000000001</v>
      </c>
      <c r="E100" s="8">
        <v>1.7000000000000001E-2</v>
      </c>
    </row>
    <row r="101" spans="1:5" x14ac:dyDescent="0.25">
      <c r="A101" t="s">
        <v>5</v>
      </c>
      <c r="B101">
        <v>2022</v>
      </c>
      <c r="C101" t="s">
        <v>52</v>
      </c>
      <c r="D101">
        <v>426194</v>
      </c>
      <c r="E101" s="4">
        <v>5.3826571175149607E-2</v>
      </c>
    </row>
    <row r="102" spans="1:5" x14ac:dyDescent="0.25">
      <c r="A102" t="s">
        <v>5</v>
      </c>
      <c r="B102">
        <v>2022</v>
      </c>
      <c r="C102" t="s">
        <v>50</v>
      </c>
      <c r="E102" s="4"/>
    </row>
    <row r="103" spans="1:5" x14ac:dyDescent="0.25">
      <c r="A103" t="s">
        <v>5</v>
      </c>
      <c r="B103">
        <v>2022</v>
      </c>
      <c r="C103" t="s">
        <v>51</v>
      </c>
      <c r="D103">
        <v>426194</v>
      </c>
      <c r="E103" s="4">
        <v>5.3826571175149607E-2</v>
      </c>
    </row>
    <row r="104" spans="1:5" x14ac:dyDescent="0.25">
      <c r="A104" t="s">
        <v>5</v>
      </c>
      <c r="B104">
        <v>2021</v>
      </c>
      <c r="C104" t="s">
        <v>36</v>
      </c>
      <c r="D104">
        <v>6536574</v>
      </c>
      <c r="E104" s="4">
        <v>1</v>
      </c>
    </row>
    <row r="105" spans="1:5" x14ac:dyDescent="0.25">
      <c r="A105" t="s">
        <v>5</v>
      </c>
      <c r="B105">
        <v>2021</v>
      </c>
      <c r="C105" t="s">
        <v>37</v>
      </c>
      <c r="D105">
        <v>5153339</v>
      </c>
      <c r="E105" s="4">
        <v>0.7883853223416426</v>
      </c>
    </row>
    <row r="106" spans="1:5" x14ac:dyDescent="0.25">
      <c r="A106" t="s">
        <v>5</v>
      </c>
      <c r="B106">
        <v>2021</v>
      </c>
      <c r="C106" t="s">
        <v>38</v>
      </c>
      <c r="D106">
        <v>1383235</v>
      </c>
      <c r="E106" s="4">
        <v>0.21161467765835743</v>
      </c>
    </row>
    <row r="107" spans="1:5" x14ac:dyDescent="0.25">
      <c r="A107" t="s">
        <v>5</v>
      </c>
      <c r="B107">
        <v>2021</v>
      </c>
      <c r="C107" t="s">
        <v>39</v>
      </c>
      <c r="E107" s="4"/>
    </row>
    <row r="108" spans="1:5" x14ac:dyDescent="0.25">
      <c r="A108" t="s">
        <v>5</v>
      </c>
      <c r="B108">
        <v>2021</v>
      </c>
      <c r="C108" t="s">
        <v>40</v>
      </c>
      <c r="D108">
        <v>346478</v>
      </c>
      <c r="E108" s="4">
        <v>5.3006054853811796E-2</v>
      </c>
    </row>
    <row r="109" spans="1:5" x14ac:dyDescent="0.25">
      <c r="A109" t="s">
        <v>5</v>
      </c>
      <c r="B109">
        <v>2021</v>
      </c>
      <c r="C109" t="s">
        <v>41</v>
      </c>
      <c r="D109">
        <v>448754</v>
      </c>
      <c r="E109" s="4">
        <v>6.8652783552974384E-2</v>
      </c>
    </row>
    <row r="110" spans="1:5" x14ac:dyDescent="0.25">
      <c r="A110" t="s">
        <v>5</v>
      </c>
      <c r="B110">
        <v>2021</v>
      </c>
      <c r="C110" t="s">
        <v>42</v>
      </c>
      <c r="D110">
        <v>-13230</v>
      </c>
      <c r="E110" s="4">
        <v>-2.0239960566498598E-3</v>
      </c>
    </row>
    <row r="111" spans="1:5" x14ac:dyDescent="0.25">
      <c r="A111" t="s">
        <v>5</v>
      </c>
      <c r="B111">
        <v>2021</v>
      </c>
      <c r="C111" t="s">
        <v>43</v>
      </c>
      <c r="D111">
        <v>782002</v>
      </c>
      <c r="E111" s="4">
        <v>0.11963484235013633</v>
      </c>
    </row>
    <row r="112" spans="1:5" x14ac:dyDescent="0.25">
      <c r="A112" t="s">
        <v>5</v>
      </c>
      <c r="B112">
        <v>2021</v>
      </c>
      <c r="C112" t="s">
        <v>44</v>
      </c>
      <c r="D112">
        <v>601233</v>
      </c>
      <c r="E112" s="4">
        <v>9.1979835308221097E-2</v>
      </c>
    </row>
    <row r="113" spans="1:5" x14ac:dyDescent="0.25">
      <c r="A113" t="s">
        <v>5</v>
      </c>
      <c r="B113">
        <v>2021</v>
      </c>
      <c r="C113" t="s">
        <v>45</v>
      </c>
      <c r="D113">
        <v>10722</v>
      </c>
      <c r="E113" s="4">
        <v>1.6403088223280269E-3</v>
      </c>
    </row>
    <row r="114" spans="1:5" x14ac:dyDescent="0.25">
      <c r="A114" t="s">
        <v>5</v>
      </c>
      <c r="B114">
        <v>2021</v>
      </c>
      <c r="C114" t="s">
        <v>46</v>
      </c>
      <c r="D114">
        <v>28345</v>
      </c>
      <c r="E114" s="4">
        <v>4.3363694804036488E-3</v>
      </c>
    </row>
    <row r="115" spans="1:5" x14ac:dyDescent="0.25">
      <c r="A115" t="s">
        <v>5</v>
      </c>
      <c r="B115">
        <v>2021</v>
      </c>
      <c r="C115" t="s">
        <v>47</v>
      </c>
      <c r="D115">
        <v>39067</v>
      </c>
      <c r="E115" s="4">
        <v>5.9766783027316757E-3</v>
      </c>
    </row>
    <row r="116" spans="1:5" x14ac:dyDescent="0.25">
      <c r="A116" t="s">
        <v>5</v>
      </c>
      <c r="B116">
        <v>2021</v>
      </c>
      <c r="C116" t="s">
        <v>48</v>
      </c>
      <c r="D116">
        <v>562166</v>
      </c>
      <c r="E116" s="4">
        <v>8.6003157005489425E-2</v>
      </c>
    </row>
    <row r="117" spans="1:5" x14ac:dyDescent="0.25">
      <c r="A117" t="s">
        <v>5</v>
      </c>
      <c r="B117">
        <v>2021</v>
      </c>
      <c r="C117" t="s">
        <v>49</v>
      </c>
      <c r="D117">
        <v>141.608</v>
      </c>
      <c r="E117" s="8">
        <v>2.1999999999999999E-2</v>
      </c>
    </row>
    <row r="118" spans="1:5" x14ac:dyDescent="0.25">
      <c r="A118" t="s">
        <v>5</v>
      </c>
      <c r="B118">
        <v>2021</v>
      </c>
      <c r="C118" t="s">
        <v>52</v>
      </c>
      <c r="D118">
        <v>420558</v>
      </c>
      <c r="E118" s="4">
        <v>6.4339208888325908E-2</v>
      </c>
    </row>
    <row r="119" spans="1:5" x14ac:dyDescent="0.25">
      <c r="A119" t="s">
        <v>5</v>
      </c>
      <c r="B119">
        <v>2021</v>
      </c>
      <c r="C119" t="s">
        <v>50</v>
      </c>
      <c r="E119" s="4"/>
    </row>
    <row r="120" spans="1:5" x14ac:dyDescent="0.25">
      <c r="A120" t="s">
        <v>5</v>
      </c>
      <c r="B120">
        <v>2021</v>
      </c>
      <c r="C120" t="s">
        <v>51</v>
      </c>
      <c r="D120">
        <v>420558</v>
      </c>
      <c r="E120" s="4">
        <v>6.4339208888325908E-2</v>
      </c>
    </row>
    <row r="121" spans="1:5" x14ac:dyDescent="0.25">
      <c r="A121" t="s">
        <v>5</v>
      </c>
      <c r="B121">
        <v>2020</v>
      </c>
      <c r="C121" t="s">
        <v>36</v>
      </c>
      <c r="D121">
        <v>5815573</v>
      </c>
      <c r="E121" s="4">
        <v>1</v>
      </c>
    </row>
    <row r="122" spans="1:5" x14ac:dyDescent="0.25">
      <c r="A122" t="s">
        <v>5</v>
      </c>
      <c r="B122">
        <v>2020</v>
      </c>
      <c r="C122" t="s">
        <v>37</v>
      </c>
      <c r="D122">
        <v>4576998</v>
      </c>
      <c r="E122" s="4">
        <v>0.7870244256240958</v>
      </c>
    </row>
    <row r="123" spans="1:5" x14ac:dyDescent="0.25">
      <c r="A123" t="s">
        <v>5</v>
      </c>
      <c r="B123">
        <v>2020</v>
      </c>
      <c r="C123" t="s">
        <v>38</v>
      </c>
      <c r="D123">
        <v>1238575</v>
      </c>
      <c r="E123" s="4">
        <v>0.21297557437590414</v>
      </c>
    </row>
    <row r="124" spans="1:5" x14ac:dyDescent="0.25">
      <c r="A124" t="s">
        <v>5</v>
      </c>
      <c r="B124">
        <v>2020</v>
      </c>
      <c r="C124" t="s">
        <v>39</v>
      </c>
      <c r="E124" s="4"/>
    </row>
    <row r="125" spans="1:5" x14ac:dyDescent="0.25">
      <c r="A125" t="s">
        <v>5</v>
      </c>
      <c r="B125">
        <v>2020</v>
      </c>
      <c r="C125" t="s">
        <v>40</v>
      </c>
      <c r="D125">
        <v>349155</v>
      </c>
      <c r="E125" s="4">
        <v>6.0037936072679342E-2</v>
      </c>
    </row>
    <row r="126" spans="1:5" x14ac:dyDescent="0.25">
      <c r="A126" t="s">
        <v>5</v>
      </c>
      <c r="B126">
        <v>2020</v>
      </c>
      <c r="C126" t="s">
        <v>41</v>
      </c>
      <c r="D126">
        <v>454625</v>
      </c>
      <c r="E126" s="4">
        <v>7.8173724240070588E-2</v>
      </c>
    </row>
    <row r="127" spans="1:5" x14ac:dyDescent="0.25">
      <c r="A127" t="s">
        <v>5</v>
      </c>
      <c r="B127">
        <v>2020</v>
      </c>
      <c r="C127" t="s">
        <v>42</v>
      </c>
      <c r="D127">
        <v>10603</v>
      </c>
      <c r="E127" s="4">
        <v>1.8232081344349044E-3</v>
      </c>
    </row>
    <row r="128" spans="1:5" x14ac:dyDescent="0.25">
      <c r="A128" t="s">
        <v>5</v>
      </c>
      <c r="B128">
        <v>2020</v>
      </c>
      <c r="C128" t="s">
        <v>43</v>
      </c>
      <c r="D128">
        <v>814383</v>
      </c>
      <c r="E128" s="4">
        <v>0.14003486844718482</v>
      </c>
    </row>
    <row r="129" spans="1:5" x14ac:dyDescent="0.25">
      <c r="A129" t="s">
        <v>5</v>
      </c>
      <c r="B129">
        <v>2020</v>
      </c>
      <c r="C129" t="s">
        <v>44</v>
      </c>
      <c r="D129">
        <v>424192</v>
      </c>
      <c r="E129" s="4">
        <v>7.2940705928719318E-2</v>
      </c>
    </row>
    <row r="130" spans="1:5" x14ac:dyDescent="0.25">
      <c r="A130" t="s">
        <v>5</v>
      </c>
      <c r="B130">
        <v>2020</v>
      </c>
      <c r="C130" t="s">
        <v>45</v>
      </c>
      <c r="D130">
        <v>26909</v>
      </c>
      <c r="E130" s="4">
        <v>4.627059104923969E-3</v>
      </c>
    </row>
    <row r="131" spans="1:5" x14ac:dyDescent="0.25">
      <c r="A131" t="s">
        <v>5</v>
      </c>
      <c r="B131">
        <v>2020</v>
      </c>
      <c r="C131" t="s">
        <v>46</v>
      </c>
      <c r="D131">
        <v>22899</v>
      </c>
      <c r="E131" s="4">
        <v>3.9375311770654415E-3</v>
      </c>
    </row>
    <row r="132" spans="1:5" x14ac:dyDescent="0.25">
      <c r="A132" t="s">
        <v>5</v>
      </c>
      <c r="B132">
        <v>2020</v>
      </c>
      <c r="C132" t="s">
        <v>47</v>
      </c>
      <c r="D132">
        <v>49808</v>
      </c>
      <c r="E132" s="4">
        <v>8.5645902819894097E-3</v>
      </c>
    </row>
    <row r="133" spans="1:5" x14ac:dyDescent="0.25">
      <c r="A133" t="s">
        <v>5</v>
      </c>
      <c r="B133">
        <v>2020</v>
      </c>
      <c r="C133" t="s">
        <v>48</v>
      </c>
      <c r="D133">
        <v>374384</v>
      </c>
      <c r="E133" s="4">
        <v>6.4376115646729903E-2</v>
      </c>
    </row>
    <row r="134" spans="1:5" x14ac:dyDescent="0.25">
      <c r="A134" t="s">
        <v>5</v>
      </c>
      <c r="B134">
        <v>2020</v>
      </c>
      <c r="C134" t="s">
        <v>49</v>
      </c>
      <c r="D134">
        <v>95.251000000000005</v>
      </c>
      <c r="E134" s="8">
        <v>1.6E-2</v>
      </c>
    </row>
    <row r="135" spans="1:5" x14ac:dyDescent="0.25">
      <c r="A135" t="s">
        <v>5</v>
      </c>
      <c r="B135">
        <v>2020</v>
      </c>
      <c r="C135" t="s">
        <v>52</v>
      </c>
      <c r="D135">
        <v>279133</v>
      </c>
      <c r="E135" s="4">
        <v>4.7997506006716796E-2</v>
      </c>
    </row>
    <row r="136" spans="1:5" x14ac:dyDescent="0.25">
      <c r="A136" t="s">
        <v>5</v>
      </c>
      <c r="B136">
        <v>2020</v>
      </c>
      <c r="C136" t="s">
        <v>50</v>
      </c>
      <c r="E136" s="4"/>
    </row>
    <row r="137" spans="1:5" x14ac:dyDescent="0.25">
      <c r="A137" t="s">
        <v>5</v>
      </c>
      <c r="B137">
        <v>2020</v>
      </c>
      <c r="C137" t="s">
        <v>51</v>
      </c>
      <c r="D137">
        <v>279133</v>
      </c>
      <c r="E137" s="4">
        <v>4.7997506006716796E-2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55D8-824E-BB42-8DEE-F9D4306E738B}">
  <dimension ref="A1:O305"/>
  <sheetViews>
    <sheetView zoomScale="90" zoomScaleNormal="90" workbookViewId="0">
      <selection activeCell="I6" sqref="I6"/>
    </sheetView>
  </sheetViews>
  <sheetFormatPr defaultColWidth="11.42578125" defaultRowHeight="15" x14ac:dyDescent="0.25"/>
  <cols>
    <col min="3" max="3" width="24.140625" customWidth="1"/>
    <col min="6" max="6" width="12.28515625" style="1" bestFit="1" customWidth="1"/>
    <col min="7" max="7" width="10.85546875" style="15"/>
    <col min="8" max="8" width="37.28515625" bestFit="1" customWidth="1"/>
    <col min="9" max="9" width="14.85546875" bestFit="1" customWidth="1"/>
    <col min="10" max="10" width="21.42578125" bestFit="1" customWidth="1"/>
    <col min="11" max="11" width="13.28515625" bestFit="1" customWidth="1"/>
    <col min="12" max="12" width="21.42578125" bestFit="1" customWidth="1"/>
    <col min="13" max="13" width="13.28515625" bestFit="1" customWidth="1"/>
    <col min="14" max="14" width="21.42578125" style="1" bestFit="1" customWidth="1"/>
  </cols>
  <sheetData>
    <row r="1" spans="1:15" x14ac:dyDescent="0.25">
      <c r="A1" t="s">
        <v>2</v>
      </c>
      <c r="B1" t="s">
        <v>1</v>
      </c>
      <c r="C1" t="s">
        <v>101</v>
      </c>
      <c r="D1" t="s">
        <v>103</v>
      </c>
      <c r="E1" t="s">
        <v>104</v>
      </c>
      <c r="F1" s="1" t="s">
        <v>93</v>
      </c>
      <c r="G1" t="s">
        <v>105</v>
      </c>
    </row>
    <row r="2" spans="1:15" x14ac:dyDescent="0.25">
      <c r="A2">
        <v>2023</v>
      </c>
      <c r="B2" t="s">
        <v>6</v>
      </c>
      <c r="C2" t="s">
        <v>14</v>
      </c>
      <c r="D2" t="s">
        <v>12</v>
      </c>
      <c r="E2" t="s">
        <v>13</v>
      </c>
      <c r="F2" s="1">
        <v>186804</v>
      </c>
      <c r="G2" s="8">
        <v>4.6800000000000001E-2</v>
      </c>
      <c r="O2" s="8"/>
    </row>
    <row r="3" spans="1:15" x14ac:dyDescent="0.25">
      <c r="A3">
        <v>2023</v>
      </c>
      <c r="B3" t="s">
        <v>6</v>
      </c>
      <c r="C3" t="s">
        <v>17</v>
      </c>
      <c r="D3" t="s">
        <v>12</v>
      </c>
      <c r="E3" t="s">
        <v>13</v>
      </c>
      <c r="F3" s="1">
        <v>695819</v>
      </c>
      <c r="G3" s="8">
        <v>0.1744</v>
      </c>
      <c r="O3" s="8"/>
    </row>
    <row r="4" spans="1:15" x14ac:dyDescent="0.25">
      <c r="A4">
        <v>2023</v>
      </c>
      <c r="B4" t="s">
        <v>6</v>
      </c>
      <c r="C4" t="s">
        <v>15</v>
      </c>
      <c r="D4" t="s">
        <v>12</v>
      </c>
      <c r="E4" t="s">
        <v>13</v>
      </c>
      <c r="F4" s="1">
        <v>568274</v>
      </c>
      <c r="G4" s="8">
        <v>0.1424</v>
      </c>
      <c r="O4" s="8"/>
    </row>
    <row r="5" spans="1:15" x14ac:dyDescent="0.25">
      <c r="A5">
        <v>2023</v>
      </c>
      <c r="B5" t="s">
        <v>6</v>
      </c>
      <c r="C5" t="s">
        <v>16</v>
      </c>
      <c r="D5" t="s">
        <v>12</v>
      </c>
      <c r="E5" t="s">
        <v>13</v>
      </c>
      <c r="F5" s="1">
        <v>44993</v>
      </c>
      <c r="G5" s="8">
        <v>1.1299999999999999E-2</v>
      </c>
      <c r="O5" s="8"/>
    </row>
    <row r="6" spans="1:15" x14ac:dyDescent="0.25">
      <c r="A6">
        <v>2023</v>
      </c>
      <c r="B6" t="s">
        <v>6</v>
      </c>
      <c r="C6" t="s">
        <v>21</v>
      </c>
      <c r="D6" t="s">
        <v>12</v>
      </c>
      <c r="E6" t="s">
        <v>18</v>
      </c>
      <c r="F6" s="1">
        <v>1943771</v>
      </c>
      <c r="G6" s="8">
        <v>0.48720000000000002</v>
      </c>
      <c r="O6" s="8"/>
    </row>
    <row r="7" spans="1:15" x14ac:dyDescent="0.25">
      <c r="A7">
        <v>2023</v>
      </c>
      <c r="B7" t="s">
        <v>6</v>
      </c>
      <c r="C7" t="s">
        <v>20</v>
      </c>
      <c r="D7" t="s">
        <v>12</v>
      </c>
      <c r="E7" t="s">
        <v>18</v>
      </c>
      <c r="F7" s="1">
        <v>60170</v>
      </c>
      <c r="G7" s="8">
        <v>1.5100000000000001E-2</v>
      </c>
      <c r="O7" s="8"/>
    </row>
    <row r="8" spans="1:15" x14ac:dyDescent="0.25">
      <c r="A8">
        <v>2023</v>
      </c>
      <c r="B8" t="s">
        <v>6</v>
      </c>
      <c r="C8" t="s">
        <v>19</v>
      </c>
      <c r="D8" t="s">
        <v>12</v>
      </c>
      <c r="E8" t="s">
        <v>18</v>
      </c>
      <c r="F8" s="1">
        <v>42743</v>
      </c>
      <c r="G8" s="8">
        <v>1.0699999999999999E-2</v>
      </c>
      <c r="O8" s="8"/>
    </row>
    <row r="9" spans="1:15" x14ac:dyDescent="0.25">
      <c r="A9">
        <v>2023</v>
      </c>
      <c r="B9" t="s">
        <v>6</v>
      </c>
      <c r="C9" t="s">
        <v>22</v>
      </c>
      <c r="D9" t="s">
        <v>12</v>
      </c>
      <c r="E9" t="s">
        <v>18</v>
      </c>
      <c r="F9" s="1" t="s">
        <v>106</v>
      </c>
      <c r="G9" s="8">
        <v>0</v>
      </c>
      <c r="O9" s="8"/>
    </row>
    <row r="10" spans="1:15" x14ac:dyDescent="0.25">
      <c r="A10">
        <v>2023</v>
      </c>
      <c r="B10" t="s">
        <v>6</v>
      </c>
      <c r="C10" t="s">
        <v>16</v>
      </c>
      <c r="D10" t="s">
        <v>12</v>
      </c>
      <c r="E10" t="s">
        <v>18</v>
      </c>
      <c r="F10" s="1">
        <v>447156</v>
      </c>
      <c r="G10" s="8">
        <v>0.11210000000000001</v>
      </c>
      <c r="O10" s="8"/>
    </row>
    <row r="11" spans="1:15" x14ac:dyDescent="0.25">
      <c r="A11">
        <v>2023</v>
      </c>
      <c r="B11" t="s">
        <v>6</v>
      </c>
      <c r="C11" t="s">
        <v>25</v>
      </c>
      <c r="D11" t="s">
        <v>23</v>
      </c>
      <c r="E11" t="s">
        <v>24</v>
      </c>
      <c r="F11" s="1">
        <v>1176579</v>
      </c>
      <c r="G11" s="8">
        <v>0.2949</v>
      </c>
      <c r="O11" s="8"/>
    </row>
    <row r="12" spans="1:15" x14ac:dyDescent="0.25">
      <c r="A12">
        <v>2023</v>
      </c>
      <c r="B12" t="s">
        <v>6</v>
      </c>
      <c r="C12" t="s">
        <v>26</v>
      </c>
      <c r="D12" t="s">
        <v>23</v>
      </c>
      <c r="E12" t="s">
        <v>24</v>
      </c>
      <c r="F12" s="1">
        <v>12778</v>
      </c>
      <c r="G12" s="8">
        <v>3.2000000000000002E-3</v>
      </c>
      <c r="O12" s="8"/>
    </row>
    <row r="13" spans="1:15" x14ac:dyDescent="0.25">
      <c r="A13">
        <v>2023</v>
      </c>
      <c r="B13" t="s">
        <v>6</v>
      </c>
      <c r="C13" t="s">
        <v>16</v>
      </c>
      <c r="D13" t="s">
        <v>23</v>
      </c>
      <c r="E13" t="s">
        <v>24</v>
      </c>
      <c r="F13" s="1">
        <v>103416</v>
      </c>
      <c r="G13" s="8">
        <v>2.5899999999999999E-2</v>
      </c>
      <c r="O13" s="8"/>
    </row>
    <row r="14" spans="1:15" x14ac:dyDescent="0.25">
      <c r="A14">
        <v>2023</v>
      </c>
      <c r="B14" t="s">
        <v>6</v>
      </c>
      <c r="C14" t="s">
        <v>28</v>
      </c>
      <c r="D14" t="s">
        <v>23</v>
      </c>
      <c r="E14" t="s">
        <v>27</v>
      </c>
      <c r="F14" s="1">
        <v>956458</v>
      </c>
      <c r="G14" s="8">
        <v>0.2397</v>
      </c>
      <c r="O14" s="8"/>
    </row>
    <row r="15" spans="1:15" x14ac:dyDescent="0.25">
      <c r="A15">
        <v>2023</v>
      </c>
      <c r="B15" t="s">
        <v>6</v>
      </c>
      <c r="C15" t="s">
        <v>107</v>
      </c>
      <c r="D15" t="s">
        <v>23</v>
      </c>
      <c r="E15" t="s">
        <v>27</v>
      </c>
      <c r="F15" s="1">
        <v>37261</v>
      </c>
      <c r="G15" s="8">
        <v>9.2999999999999992E-3</v>
      </c>
      <c r="O15" s="8"/>
    </row>
    <row r="16" spans="1:15" x14ac:dyDescent="0.25">
      <c r="A16">
        <v>2023</v>
      </c>
      <c r="B16" t="s">
        <v>6</v>
      </c>
      <c r="C16" t="s">
        <v>16</v>
      </c>
      <c r="D16" t="s">
        <v>23</v>
      </c>
      <c r="E16" t="s">
        <v>27</v>
      </c>
      <c r="F16" s="1">
        <v>238057</v>
      </c>
      <c r="G16" s="8">
        <v>5.9700000000000003E-2</v>
      </c>
      <c r="O16" s="8"/>
    </row>
    <row r="17" spans="1:15" x14ac:dyDescent="0.25">
      <c r="A17">
        <v>2023</v>
      </c>
      <c r="B17" t="s">
        <v>6</v>
      </c>
      <c r="C17" t="s">
        <v>31</v>
      </c>
      <c r="D17" t="s">
        <v>23</v>
      </c>
      <c r="E17" t="s">
        <v>30</v>
      </c>
      <c r="F17" s="1">
        <v>645256</v>
      </c>
      <c r="G17" s="8">
        <v>0.16170000000000001</v>
      </c>
      <c r="O17" s="8"/>
    </row>
    <row r="18" spans="1:15" x14ac:dyDescent="0.25">
      <c r="A18">
        <v>2023</v>
      </c>
      <c r="B18" t="s">
        <v>6</v>
      </c>
      <c r="C18" t="s">
        <v>32</v>
      </c>
      <c r="D18" t="s">
        <v>23</v>
      </c>
      <c r="E18" t="s">
        <v>30</v>
      </c>
      <c r="F18" s="1">
        <v>678269</v>
      </c>
      <c r="G18" s="8">
        <v>0.17</v>
      </c>
      <c r="O18" s="8"/>
    </row>
    <row r="19" spans="1:15" x14ac:dyDescent="0.25">
      <c r="A19">
        <v>2023</v>
      </c>
      <c r="B19" t="s">
        <v>6</v>
      </c>
      <c r="C19" t="s">
        <v>16</v>
      </c>
      <c r="D19" t="s">
        <v>23</v>
      </c>
      <c r="E19" t="s">
        <v>30</v>
      </c>
      <c r="F19" s="1">
        <v>141656</v>
      </c>
      <c r="G19" s="8">
        <v>3.5499999999999997E-2</v>
      </c>
      <c r="O19" s="8"/>
    </row>
    <row r="20" spans="1:15" x14ac:dyDescent="0.25">
      <c r="A20">
        <v>2022</v>
      </c>
      <c r="B20" t="s">
        <v>6</v>
      </c>
      <c r="C20" t="s">
        <v>14</v>
      </c>
      <c r="D20" t="s">
        <v>12</v>
      </c>
      <c r="E20" t="s">
        <v>13</v>
      </c>
      <c r="F20" s="1">
        <v>161655</v>
      </c>
      <c r="G20" s="8">
        <v>3.9E-2</v>
      </c>
      <c r="O20" s="8"/>
    </row>
    <row r="21" spans="1:15" x14ac:dyDescent="0.25">
      <c r="A21">
        <v>2022</v>
      </c>
      <c r="B21" t="s">
        <v>6</v>
      </c>
      <c r="C21" t="s">
        <v>17</v>
      </c>
      <c r="D21" t="s">
        <v>12</v>
      </c>
      <c r="E21" t="s">
        <v>13</v>
      </c>
      <c r="F21" s="1">
        <v>789931</v>
      </c>
      <c r="G21" s="8">
        <v>0.19070000000000001</v>
      </c>
      <c r="O21" s="8"/>
    </row>
    <row r="22" spans="1:15" x14ac:dyDescent="0.25">
      <c r="A22">
        <v>2022</v>
      </c>
      <c r="B22" t="s">
        <v>6</v>
      </c>
      <c r="C22" t="s">
        <v>15</v>
      </c>
      <c r="D22" t="s">
        <v>12</v>
      </c>
      <c r="E22" t="s">
        <v>13</v>
      </c>
      <c r="F22" s="1">
        <v>665316</v>
      </c>
      <c r="G22" s="8">
        <v>0.16059999999999999</v>
      </c>
      <c r="O22" s="8"/>
    </row>
    <row r="23" spans="1:15" x14ac:dyDescent="0.25">
      <c r="A23">
        <v>2022</v>
      </c>
      <c r="B23" t="s">
        <v>6</v>
      </c>
      <c r="C23" t="s">
        <v>16</v>
      </c>
      <c r="D23" t="s">
        <v>12</v>
      </c>
      <c r="E23" t="s">
        <v>13</v>
      </c>
      <c r="F23" s="1">
        <v>42691</v>
      </c>
      <c r="G23" s="8">
        <v>1.03E-2</v>
      </c>
      <c r="O23" s="8"/>
    </row>
    <row r="24" spans="1:15" x14ac:dyDescent="0.25">
      <c r="A24">
        <v>2022</v>
      </c>
      <c r="B24" t="s">
        <v>6</v>
      </c>
      <c r="C24" t="s">
        <v>21</v>
      </c>
      <c r="D24" t="s">
        <v>12</v>
      </c>
      <c r="E24" t="s">
        <v>18</v>
      </c>
      <c r="F24" s="1">
        <v>1948773</v>
      </c>
      <c r="G24" s="8">
        <v>0.47039999999999998</v>
      </c>
      <c r="O24" s="8"/>
    </row>
    <row r="25" spans="1:15" x14ac:dyDescent="0.25">
      <c r="A25">
        <v>2022</v>
      </c>
      <c r="B25" t="s">
        <v>6</v>
      </c>
      <c r="C25" t="s">
        <v>20</v>
      </c>
      <c r="D25" t="s">
        <v>12</v>
      </c>
      <c r="E25" t="s">
        <v>18</v>
      </c>
      <c r="F25" s="1">
        <v>55858</v>
      </c>
      <c r="G25" s="8">
        <v>1.35E-2</v>
      </c>
      <c r="O25" s="8"/>
    </row>
    <row r="26" spans="1:15" x14ac:dyDescent="0.25">
      <c r="A26">
        <v>2022</v>
      </c>
      <c r="B26" t="s">
        <v>6</v>
      </c>
      <c r="C26" t="s">
        <v>19</v>
      </c>
      <c r="D26" t="s">
        <v>12</v>
      </c>
      <c r="E26" t="s">
        <v>18</v>
      </c>
      <c r="F26" s="1">
        <v>45916</v>
      </c>
      <c r="G26" s="8">
        <v>1.11E-2</v>
      </c>
      <c r="O26" s="8"/>
    </row>
    <row r="27" spans="1:15" x14ac:dyDescent="0.25">
      <c r="A27">
        <v>2022</v>
      </c>
      <c r="B27" t="s">
        <v>6</v>
      </c>
      <c r="C27" t="s">
        <v>22</v>
      </c>
      <c r="D27" t="s">
        <v>12</v>
      </c>
      <c r="E27" t="s">
        <v>18</v>
      </c>
      <c r="F27" s="1" t="s">
        <v>106</v>
      </c>
      <c r="G27" s="8">
        <v>0</v>
      </c>
      <c r="O27" s="8"/>
    </row>
    <row r="28" spans="1:15" x14ac:dyDescent="0.25">
      <c r="A28">
        <v>2022</v>
      </c>
      <c r="B28" t="s">
        <v>6</v>
      </c>
      <c r="C28" t="s">
        <v>16</v>
      </c>
      <c r="D28" t="s">
        <v>12</v>
      </c>
      <c r="E28" t="s">
        <v>18</v>
      </c>
      <c r="F28" s="1">
        <v>432979</v>
      </c>
      <c r="G28" s="8">
        <v>0.1045</v>
      </c>
      <c r="O28" s="8"/>
    </row>
    <row r="29" spans="1:15" x14ac:dyDescent="0.25">
      <c r="A29">
        <v>2022</v>
      </c>
      <c r="B29" t="s">
        <v>6</v>
      </c>
      <c r="C29" t="s">
        <v>25</v>
      </c>
      <c r="D29" t="s">
        <v>23</v>
      </c>
      <c r="E29" t="s">
        <v>24</v>
      </c>
      <c r="F29" s="1">
        <v>1315380</v>
      </c>
      <c r="G29" s="8">
        <v>0.3175</v>
      </c>
      <c r="O29" s="8"/>
    </row>
    <row r="30" spans="1:15" x14ac:dyDescent="0.25">
      <c r="A30">
        <v>2022</v>
      </c>
      <c r="B30" t="s">
        <v>6</v>
      </c>
      <c r="C30" t="s">
        <v>26</v>
      </c>
      <c r="D30" t="s">
        <v>23</v>
      </c>
      <c r="E30" t="s">
        <v>24</v>
      </c>
      <c r="F30" s="1">
        <v>16198</v>
      </c>
      <c r="G30" s="8">
        <v>3.8999999999999998E-3</v>
      </c>
      <c r="O30" s="8"/>
    </row>
    <row r="31" spans="1:15" x14ac:dyDescent="0.25">
      <c r="A31">
        <v>2022</v>
      </c>
      <c r="B31" t="s">
        <v>6</v>
      </c>
      <c r="C31" t="s">
        <v>16</v>
      </c>
      <c r="D31" t="s">
        <v>23</v>
      </c>
      <c r="E31" t="s">
        <v>24</v>
      </c>
      <c r="F31" s="1">
        <v>90787</v>
      </c>
      <c r="G31" s="8">
        <v>2.1899999999999999E-2</v>
      </c>
      <c r="O31" s="8"/>
    </row>
    <row r="32" spans="1:15" x14ac:dyDescent="0.25">
      <c r="A32">
        <v>2022</v>
      </c>
      <c r="B32" t="s">
        <v>6</v>
      </c>
      <c r="C32" t="s">
        <v>28</v>
      </c>
      <c r="D32" t="s">
        <v>23</v>
      </c>
      <c r="E32" t="s">
        <v>27</v>
      </c>
      <c r="F32" s="1">
        <v>1054170</v>
      </c>
      <c r="G32" s="8">
        <v>0.25440000000000002</v>
      </c>
      <c r="O32" s="8"/>
    </row>
    <row r="33" spans="1:15" x14ac:dyDescent="0.25">
      <c r="A33">
        <v>2022</v>
      </c>
      <c r="B33" t="s">
        <v>6</v>
      </c>
      <c r="C33" t="s">
        <v>107</v>
      </c>
      <c r="D33" t="s">
        <v>23</v>
      </c>
      <c r="E33" t="s">
        <v>27</v>
      </c>
      <c r="F33" s="1">
        <v>41912</v>
      </c>
      <c r="G33" s="8">
        <v>1.01E-2</v>
      </c>
      <c r="O33" s="8"/>
    </row>
    <row r="34" spans="1:15" x14ac:dyDescent="0.25">
      <c r="A34">
        <v>2022</v>
      </c>
      <c r="B34" t="s">
        <v>6</v>
      </c>
      <c r="C34" t="s">
        <v>16</v>
      </c>
      <c r="D34" t="s">
        <v>23</v>
      </c>
      <c r="E34" t="s">
        <v>27</v>
      </c>
      <c r="F34" s="1">
        <v>247767</v>
      </c>
      <c r="G34" s="8">
        <v>5.9799999999999999E-2</v>
      </c>
      <c r="O34" s="8"/>
    </row>
    <row r="35" spans="1:15" x14ac:dyDescent="0.25">
      <c r="A35">
        <v>2022</v>
      </c>
      <c r="B35" t="s">
        <v>6</v>
      </c>
      <c r="C35" t="s">
        <v>31</v>
      </c>
      <c r="D35" t="s">
        <v>23</v>
      </c>
      <c r="E35" t="s">
        <v>30</v>
      </c>
      <c r="F35" s="1">
        <v>663646</v>
      </c>
      <c r="G35" s="8">
        <v>0.16020000000000001</v>
      </c>
      <c r="O35" s="8"/>
    </row>
    <row r="36" spans="1:15" x14ac:dyDescent="0.25">
      <c r="A36">
        <v>2022</v>
      </c>
      <c r="B36" t="s">
        <v>6</v>
      </c>
      <c r="C36" t="s">
        <v>32</v>
      </c>
      <c r="D36" t="s">
        <v>23</v>
      </c>
      <c r="E36" t="s">
        <v>30</v>
      </c>
      <c r="F36" s="1">
        <v>543636</v>
      </c>
      <c r="G36" s="8">
        <v>0.13120000000000001</v>
      </c>
      <c r="O36" s="8"/>
    </row>
    <row r="37" spans="1:15" x14ac:dyDescent="0.25">
      <c r="A37">
        <v>2022</v>
      </c>
      <c r="B37" t="s">
        <v>6</v>
      </c>
      <c r="C37" t="s">
        <v>16</v>
      </c>
      <c r="D37" t="s">
        <v>23</v>
      </c>
      <c r="E37" t="s">
        <v>30</v>
      </c>
      <c r="F37" s="1">
        <v>169623</v>
      </c>
      <c r="G37" s="8">
        <v>4.0899999999999999E-2</v>
      </c>
      <c r="O37" s="8"/>
    </row>
    <row r="38" spans="1:15" x14ac:dyDescent="0.25">
      <c r="A38">
        <v>2021</v>
      </c>
      <c r="B38" t="s">
        <v>6</v>
      </c>
      <c r="C38" t="s">
        <v>14</v>
      </c>
      <c r="D38" t="s">
        <v>12</v>
      </c>
      <c r="E38" t="s">
        <v>13</v>
      </c>
      <c r="F38" s="1">
        <v>153291</v>
      </c>
      <c r="G38" s="8">
        <v>4.24E-2</v>
      </c>
      <c r="O38" s="8"/>
    </row>
    <row r="39" spans="1:15" x14ac:dyDescent="0.25">
      <c r="A39">
        <v>2021</v>
      </c>
      <c r="B39" t="s">
        <v>6</v>
      </c>
      <c r="C39" t="s">
        <v>17</v>
      </c>
      <c r="D39" t="s">
        <v>12</v>
      </c>
      <c r="E39" t="s">
        <v>13</v>
      </c>
      <c r="F39" s="1">
        <v>634184</v>
      </c>
      <c r="G39" s="8">
        <v>0.17549999999999999</v>
      </c>
      <c r="O39" s="8"/>
    </row>
    <row r="40" spans="1:15" x14ac:dyDescent="0.25">
      <c r="A40">
        <v>2021</v>
      </c>
      <c r="B40" t="s">
        <v>6</v>
      </c>
      <c r="C40" t="s">
        <v>15</v>
      </c>
      <c r="D40" t="s">
        <v>12</v>
      </c>
      <c r="E40" t="s">
        <v>13</v>
      </c>
      <c r="F40" s="1">
        <v>590784</v>
      </c>
      <c r="G40" s="8">
        <v>0.16350000000000001</v>
      </c>
      <c r="O40" s="8"/>
    </row>
    <row r="41" spans="1:15" x14ac:dyDescent="0.25">
      <c r="A41">
        <v>2021</v>
      </c>
      <c r="B41" t="s">
        <v>6</v>
      </c>
      <c r="C41" t="s">
        <v>16</v>
      </c>
      <c r="D41" t="s">
        <v>12</v>
      </c>
      <c r="E41" t="s">
        <v>13</v>
      </c>
      <c r="F41" s="1">
        <v>42501</v>
      </c>
      <c r="G41" s="8">
        <v>1.18E-2</v>
      </c>
      <c r="O41" s="8"/>
    </row>
    <row r="42" spans="1:15" x14ac:dyDescent="0.25">
      <c r="A42">
        <v>2021</v>
      </c>
      <c r="B42" t="s">
        <v>6</v>
      </c>
      <c r="C42" t="s">
        <v>21</v>
      </c>
      <c r="D42" t="s">
        <v>12</v>
      </c>
      <c r="E42" t="s">
        <v>18</v>
      </c>
      <c r="F42" s="1">
        <v>1727914</v>
      </c>
      <c r="G42" s="8">
        <v>0.47820000000000001</v>
      </c>
      <c r="O42" s="8"/>
    </row>
    <row r="43" spans="1:15" x14ac:dyDescent="0.25">
      <c r="A43">
        <v>2021</v>
      </c>
      <c r="B43" t="s">
        <v>6</v>
      </c>
      <c r="C43" t="s">
        <v>20</v>
      </c>
      <c r="D43" t="s">
        <v>12</v>
      </c>
      <c r="E43" t="s">
        <v>18</v>
      </c>
      <c r="F43" s="1">
        <v>55215</v>
      </c>
      <c r="G43" s="8">
        <v>1.5299999999999999E-2</v>
      </c>
      <c r="O43" s="8"/>
    </row>
    <row r="44" spans="1:15" x14ac:dyDescent="0.25">
      <c r="A44">
        <v>2021</v>
      </c>
      <c r="B44" t="s">
        <v>6</v>
      </c>
      <c r="C44" t="s">
        <v>19</v>
      </c>
      <c r="D44" t="s">
        <v>12</v>
      </c>
      <c r="E44" t="s">
        <v>18</v>
      </c>
      <c r="F44" s="1">
        <v>47809</v>
      </c>
      <c r="G44" s="8">
        <v>1.32E-2</v>
      </c>
      <c r="O44" s="8"/>
    </row>
    <row r="45" spans="1:15" x14ac:dyDescent="0.25">
      <c r="A45">
        <v>2021</v>
      </c>
      <c r="B45" t="s">
        <v>6</v>
      </c>
      <c r="C45" t="s">
        <v>22</v>
      </c>
      <c r="D45" t="s">
        <v>12</v>
      </c>
      <c r="E45" t="s">
        <v>18</v>
      </c>
      <c r="F45" s="1" t="s">
        <v>106</v>
      </c>
      <c r="G45" s="8">
        <v>0</v>
      </c>
      <c r="O45" s="8"/>
    </row>
    <row r="46" spans="1:15" x14ac:dyDescent="0.25">
      <c r="A46">
        <v>2021</v>
      </c>
      <c r="B46" t="s">
        <v>6</v>
      </c>
      <c r="C46" t="s">
        <v>16</v>
      </c>
      <c r="D46" t="s">
        <v>12</v>
      </c>
      <c r="E46" t="s">
        <v>18</v>
      </c>
      <c r="F46" s="1">
        <v>361546</v>
      </c>
      <c r="G46" s="8">
        <v>0.10009999999999999</v>
      </c>
      <c r="O46" s="8"/>
    </row>
    <row r="47" spans="1:15" x14ac:dyDescent="0.25">
      <c r="A47">
        <v>2021</v>
      </c>
      <c r="B47" t="s">
        <v>6</v>
      </c>
      <c r="C47" t="s">
        <v>25</v>
      </c>
      <c r="D47" t="s">
        <v>23</v>
      </c>
      <c r="E47" t="s">
        <v>24</v>
      </c>
      <c r="F47" s="1">
        <v>1110350</v>
      </c>
      <c r="G47" s="8">
        <v>0.30730000000000002</v>
      </c>
      <c r="O47" s="8"/>
    </row>
    <row r="48" spans="1:15" x14ac:dyDescent="0.25">
      <c r="A48">
        <v>2021</v>
      </c>
      <c r="B48" t="s">
        <v>6</v>
      </c>
      <c r="C48" t="s">
        <v>26</v>
      </c>
      <c r="D48" t="s">
        <v>23</v>
      </c>
      <c r="E48" t="s">
        <v>24</v>
      </c>
      <c r="F48" s="1">
        <v>20173</v>
      </c>
      <c r="G48" s="8">
        <v>5.5999999999999999E-3</v>
      </c>
      <c r="O48" s="8"/>
    </row>
    <row r="49" spans="1:15" x14ac:dyDescent="0.25">
      <c r="A49">
        <v>2021</v>
      </c>
      <c r="B49" t="s">
        <v>6</v>
      </c>
      <c r="C49" t="s">
        <v>16</v>
      </c>
      <c r="D49" t="s">
        <v>23</v>
      </c>
      <c r="E49" t="s">
        <v>24</v>
      </c>
      <c r="F49" s="1">
        <v>57549</v>
      </c>
      <c r="G49" s="8">
        <v>1.5900000000000001E-2</v>
      </c>
      <c r="O49" s="8"/>
    </row>
    <row r="50" spans="1:15" x14ac:dyDescent="0.25">
      <c r="A50">
        <v>2021</v>
      </c>
      <c r="B50" t="s">
        <v>6</v>
      </c>
      <c r="C50" t="s">
        <v>28</v>
      </c>
      <c r="D50" t="s">
        <v>23</v>
      </c>
      <c r="E50" t="s">
        <v>27</v>
      </c>
      <c r="F50" s="1">
        <v>990817</v>
      </c>
      <c r="G50" s="8">
        <v>0.2742</v>
      </c>
      <c r="O50" s="8"/>
    </row>
    <row r="51" spans="1:15" x14ac:dyDescent="0.25">
      <c r="A51">
        <v>2021</v>
      </c>
      <c r="B51" t="s">
        <v>6</v>
      </c>
      <c r="C51" t="s">
        <v>107</v>
      </c>
      <c r="D51" t="s">
        <v>23</v>
      </c>
      <c r="E51" t="s">
        <v>27</v>
      </c>
      <c r="F51" s="1">
        <v>49530</v>
      </c>
      <c r="G51" s="8">
        <v>1.37E-2</v>
      </c>
      <c r="O51" s="8"/>
    </row>
    <row r="52" spans="1:15" x14ac:dyDescent="0.25">
      <c r="A52">
        <v>2021</v>
      </c>
      <c r="B52" t="s">
        <v>6</v>
      </c>
      <c r="C52" t="s">
        <v>16</v>
      </c>
      <c r="D52" t="s">
        <v>23</v>
      </c>
      <c r="E52" t="s">
        <v>27</v>
      </c>
      <c r="F52" s="1">
        <v>215050</v>
      </c>
      <c r="G52" s="8">
        <v>5.9499999999999997E-2</v>
      </c>
      <c r="O52" s="8"/>
    </row>
    <row r="53" spans="1:15" x14ac:dyDescent="0.25">
      <c r="A53">
        <v>2021</v>
      </c>
      <c r="B53" t="s">
        <v>6</v>
      </c>
      <c r="C53" t="s">
        <v>31</v>
      </c>
      <c r="D53" t="s">
        <v>23</v>
      </c>
      <c r="E53" t="s">
        <v>30</v>
      </c>
      <c r="F53" s="1">
        <v>663415</v>
      </c>
      <c r="G53" s="8">
        <v>0.18360000000000001</v>
      </c>
      <c r="O53" s="8"/>
    </row>
    <row r="54" spans="1:15" x14ac:dyDescent="0.25">
      <c r="A54">
        <v>2021</v>
      </c>
      <c r="B54" t="s">
        <v>6</v>
      </c>
      <c r="C54" t="s">
        <v>32</v>
      </c>
      <c r="D54" t="s">
        <v>23</v>
      </c>
      <c r="E54" t="s">
        <v>30</v>
      </c>
      <c r="F54" s="1">
        <v>410308</v>
      </c>
      <c r="G54" s="8">
        <v>0.11360000000000001</v>
      </c>
      <c r="O54" s="8"/>
    </row>
    <row r="55" spans="1:15" x14ac:dyDescent="0.25">
      <c r="A55">
        <v>2021</v>
      </c>
      <c r="B55" t="s">
        <v>6</v>
      </c>
      <c r="C55" t="s">
        <v>16</v>
      </c>
      <c r="D55" t="s">
        <v>23</v>
      </c>
      <c r="E55" t="s">
        <v>30</v>
      </c>
      <c r="F55" s="1">
        <v>96052</v>
      </c>
      <c r="G55" s="8">
        <v>2.6599999999999999E-2</v>
      </c>
      <c r="O55" s="8"/>
    </row>
    <row r="56" spans="1:15" x14ac:dyDescent="0.25">
      <c r="A56">
        <v>2020</v>
      </c>
      <c r="B56" t="s">
        <v>6</v>
      </c>
      <c r="C56" t="s">
        <v>14</v>
      </c>
      <c r="D56" t="s">
        <v>12</v>
      </c>
      <c r="E56" t="s">
        <v>13</v>
      </c>
      <c r="F56" s="1">
        <v>152786</v>
      </c>
      <c r="G56" s="8">
        <v>4.5400000000000003E-2</v>
      </c>
      <c r="O56" s="8"/>
    </row>
    <row r="57" spans="1:15" x14ac:dyDescent="0.25">
      <c r="A57">
        <v>2020</v>
      </c>
      <c r="B57" t="s">
        <v>6</v>
      </c>
      <c r="C57" t="s">
        <v>17</v>
      </c>
      <c r="D57" t="s">
        <v>12</v>
      </c>
      <c r="E57" t="s">
        <v>13</v>
      </c>
      <c r="F57" s="1">
        <v>589315</v>
      </c>
      <c r="G57" s="8">
        <v>0.17499999999999999</v>
      </c>
      <c r="O57" s="8"/>
    </row>
    <row r="58" spans="1:15" x14ac:dyDescent="0.25">
      <c r="A58">
        <v>2020</v>
      </c>
      <c r="B58" t="s">
        <v>6</v>
      </c>
      <c r="C58" t="s">
        <v>15</v>
      </c>
      <c r="D58" t="s">
        <v>12</v>
      </c>
      <c r="E58" t="s">
        <v>13</v>
      </c>
      <c r="F58" s="1">
        <v>492659</v>
      </c>
      <c r="G58" s="8">
        <v>0.14630000000000001</v>
      </c>
      <c r="O58" s="8"/>
    </row>
    <row r="59" spans="1:15" x14ac:dyDescent="0.25">
      <c r="A59">
        <v>2020</v>
      </c>
      <c r="B59" t="s">
        <v>6</v>
      </c>
      <c r="C59" t="s">
        <v>16</v>
      </c>
      <c r="D59" t="s">
        <v>12</v>
      </c>
      <c r="E59" t="s">
        <v>13</v>
      </c>
      <c r="F59" s="1">
        <v>37077</v>
      </c>
      <c r="G59" s="8">
        <v>1.0999999999999999E-2</v>
      </c>
      <c r="O59" s="8"/>
    </row>
    <row r="60" spans="1:15" x14ac:dyDescent="0.25">
      <c r="A60">
        <v>2020</v>
      </c>
      <c r="B60" t="s">
        <v>6</v>
      </c>
      <c r="C60" t="s">
        <v>21</v>
      </c>
      <c r="D60" t="s">
        <v>12</v>
      </c>
      <c r="E60" t="s">
        <v>18</v>
      </c>
      <c r="F60" s="1">
        <v>1615197</v>
      </c>
      <c r="G60" s="8">
        <v>0.47949999999999998</v>
      </c>
      <c r="O60" s="8"/>
    </row>
    <row r="61" spans="1:15" x14ac:dyDescent="0.25">
      <c r="A61">
        <v>2020</v>
      </c>
      <c r="B61" t="s">
        <v>6</v>
      </c>
      <c r="C61" t="s">
        <v>20</v>
      </c>
      <c r="D61" t="s">
        <v>12</v>
      </c>
      <c r="E61" t="s">
        <v>18</v>
      </c>
      <c r="F61" s="1">
        <v>40557</v>
      </c>
      <c r="G61" s="8">
        <v>1.2E-2</v>
      </c>
      <c r="O61" s="8"/>
    </row>
    <row r="62" spans="1:15" x14ac:dyDescent="0.25">
      <c r="A62">
        <v>2020</v>
      </c>
      <c r="B62" t="s">
        <v>6</v>
      </c>
      <c r="C62" t="s">
        <v>19</v>
      </c>
      <c r="D62" t="s">
        <v>12</v>
      </c>
      <c r="E62" t="s">
        <v>18</v>
      </c>
      <c r="F62" s="1">
        <v>52644</v>
      </c>
      <c r="G62" s="8">
        <v>1.5599999999999999E-2</v>
      </c>
      <c r="O62" s="8"/>
    </row>
    <row r="63" spans="1:15" x14ac:dyDescent="0.25">
      <c r="A63">
        <v>2020</v>
      </c>
      <c r="B63" t="s">
        <v>6</v>
      </c>
      <c r="C63" t="s">
        <v>22</v>
      </c>
      <c r="D63" t="s">
        <v>12</v>
      </c>
      <c r="E63" t="s">
        <v>18</v>
      </c>
      <c r="F63" s="1" t="s">
        <v>106</v>
      </c>
      <c r="G63" s="8">
        <v>0</v>
      </c>
      <c r="O63" s="8"/>
    </row>
    <row r="64" spans="1:15" x14ac:dyDescent="0.25">
      <c r="A64">
        <v>2020</v>
      </c>
      <c r="B64" t="s">
        <v>6</v>
      </c>
      <c r="C64" t="s">
        <v>16</v>
      </c>
      <c r="D64" t="s">
        <v>12</v>
      </c>
      <c r="E64" t="s">
        <v>18</v>
      </c>
      <c r="F64" s="1">
        <v>388168</v>
      </c>
      <c r="G64" s="8">
        <v>0.1152</v>
      </c>
      <c r="O64" s="8"/>
    </row>
    <row r="65" spans="1:15" x14ac:dyDescent="0.25">
      <c r="A65">
        <v>2020</v>
      </c>
      <c r="B65" t="s">
        <v>6</v>
      </c>
      <c r="C65" t="s">
        <v>25</v>
      </c>
      <c r="D65" t="s">
        <v>23</v>
      </c>
      <c r="E65" t="s">
        <v>24</v>
      </c>
      <c r="F65" s="1">
        <v>967952</v>
      </c>
      <c r="G65" s="8">
        <v>0.28739999999999999</v>
      </c>
      <c r="O65" s="8"/>
    </row>
    <row r="66" spans="1:15" x14ac:dyDescent="0.25">
      <c r="A66">
        <v>2020</v>
      </c>
      <c r="B66" t="s">
        <v>6</v>
      </c>
      <c r="C66" t="s">
        <v>26</v>
      </c>
      <c r="D66" t="s">
        <v>23</v>
      </c>
      <c r="E66" t="s">
        <v>24</v>
      </c>
      <c r="F66" s="1">
        <v>19492</v>
      </c>
      <c r="G66" s="8">
        <v>5.7999999999999996E-3</v>
      </c>
      <c r="O66" s="8"/>
    </row>
    <row r="67" spans="1:15" x14ac:dyDescent="0.25">
      <c r="A67">
        <v>2020</v>
      </c>
      <c r="B67" t="s">
        <v>6</v>
      </c>
      <c r="C67" t="s">
        <v>16</v>
      </c>
      <c r="D67" t="s">
        <v>23</v>
      </c>
      <c r="E67" t="s">
        <v>24</v>
      </c>
      <c r="F67" s="1">
        <v>51552</v>
      </c>
      <c r="G67" s="8">
        <v>1.5299999999999999E-2</v>
      </c>
      <c r="O67" s="8"/>
    </row>
    <row r="68" spans="1:15" x14ac:dyDescent="0.25">
      <c r="A68">
        <v>2020</v>
      </c>
      <c r="B68" t="s">
        <v>6</v>
      </c>
      <c r="C68" t="s">
        <v>28</v>
      </c>
      <c r="D68" t="s">
        <v>23</v>
      </c>
      <c r="E68" t="s">
        <v>27</v>
      </c>
      <c r="F68" s="1">
        <v>815730</v>
      </c>
      <c r="G68" s="8">
        <v>0.2422</v>
      </c>
      <c r="O68" s="8"/>
    </row>
    <row r="69" spans="1:15" x14ac:dyDescent="0.25">
      <c r="A69">
        <v>2020</v>
      </c>
      <c r="B69" t="s">
        <v>6</v>
      </c>
      <c r="C69" t="s">
        <v>107</v>
      </c>
      <c r="D69" t="s">
        <v>23</v>
      </c>
      <c r="E69" t="s">
        <v>27</v>
      </c>
      <c r="F69" s="1">
        <v>74030</v>
      </c>
      <c r="G69" s="8">
        <v>2.1999999999999999E-2</v>
      </c>
      <c r="O69" s="8"/>
    </row>
    <row r="70" spans="1:15" x14ac:dyDescent="0.25">
      <c r="A70">
        <v>2020</v>
      </c>
      <c r="B70" t="s">
        <v>6</v>
      </c>
      <c r="C70" t="s">
        <v>16</v>
      </c>
      <c r="D70" t="s">
        <v>23</v>
      </c>
      <c r="E70" t="s">
        <v>27</v>
      </c>
      <c r="F70" s="1">
        <v>263923</v>
      </c>
      <c r="G70" s="8">
        <v>7.8399999999999997E-2</v>
      </c>
      <c r="O70" s="8"/>
    </row>
    <row r="71" spans="1:15" x14ac:dyDescent="0.25">
      <c r="A71">
        <v>2020</v>
      </c>
      <c r="B71" t="s">
        <v>6</v>
      </c>
      <c r="C71" t="s">
        <v>31</v>
      </c>
      <c r="D71" t="s">
        <v>23</v>
      </c>
      <c r="E71" t="s">
        <v>30</v>
      </c>
      <c r="F71" s="1">
        <v>662427</v>
      </c>
      <c r="G71" s="8">
        <v>0.19670000000000001</v>
      </c>
      <c r="O71" s="8"/>
    </row>
    <row r="72" spans="1:15" x14ac:dyDescent="0.25">
      <c r="A72">
        <v>2020</v>
      </c>
      <c r="B72" t="s">
        <v>6</v>
      </c>
      <c r="C72" t="s">
        <v>32</v>
      </c>
      <c r="D72" t="s">
        <v>23</v>
      </c>
      <c r="E72" t="s">
        <v>30</v>
      </c>
      <c r="F72" s="1">
        <v>372792</v>
      </c>
      <c r="G72" s="8">
        <v>0.11070000000000001</v>
      </c>
      <c r="O72" s="8"/>
    </row>
    <row r="73" spans="1:15" x14ac:dyDescent="0.25">
      <c r="A73">
        <v>2020</v>
      </c>
      <c r="B73" t="s">
        <v>6</v>
      </c>
      <c r="C73" t="s">
        <v>16</v>
      </c>
      <c r="D73" t="s">
        <v>23</v>
      </c>
      <c r="E73" t="s">
        <v>30</v>
      </c>
      <c r="F73" s="1">
        <v>140505</v>
      </c>
      <c r="G73" s="8">
        <v>4.1700000000000001E-2</v>
      </c>
      <c r="O73" s="8"/>
    </row>
    <row r="74" spans="1:15" x14ac:dyDescent="0.25">
      <c r="A74">
        <v>2023</v>
      </c>
      <c r="B74" t="s">
        <v>5</v>
      </c>
      <c r="C74" t="s">
        <v>14</v>
      </c>
      <c r="D74" t="s">
        <v>12</v>
      </c>
      <c r="E74" t="s">
        <v>13</v>
      </c>
      <c r="F74" s="1">
        <v>653327</v>
      </c>
      <c r="G74" s="8">
        <v>6.6320000000000004E-2</v>
      </c>
      <c r="O74" s="8"/>
    </row>
    <row r="75" spans="1:15" x14ac:dyDescent="0.25">
      <c r="A75">
        <v>2023</v>
      </c>
      <c r="B75" t="s">
        <v>5</v>
      </c>
      <c r="C75" t="s">
        <v>17</v>
      </c>
      <c r="D75" t="s">
        <v>12</v>
      </c>
      <c r="E75" t="s">
        <v>13</v>
      </c>
      <c r="F75" s="1">
        <v>1343322</v>
      </c>
      <c r="G75" s="8">
        <v>0.13636999999999999</v>
      </c>
      <c r="O75" s="8"/>
    </row>
    <row r="76" spans="1:15" x14ac:dyDescent="0.25">
      <c r="A76">
        <v>2023</v>
      </c>
      <c r="B76" t="s">
        <v>5</v>
      </c>
      <c r="C76" t="s">
        <v>15</v>
      </c>
      <c r="D76" t="s">
        <v>12</v>
      </c>
      <c r="E76" t="s">
        <v>13</v>
      </c>
      <c r="F76" s="1">
        <v>1836665</v>
      </c>
      <c r="G76" s="8">
        <v>0.18645</v>
      </c>
      <c r="O76" s="8"/>
    </row>
    <row r="77" spans="1:15" x14ac:dyDescent="0.25">
      <c r="A77">
        <v>2023</v>
      </c>
      <c r="B77" t="s">
        <v>5</v>
      </c>
      <c r="C77" t="s">
        <v>16</v>
      </c>
      <c r="D77" t="s">
        <v>12</v>
      </c>
      <c r="E77" t="s">
        <v>13</v>
      </c>
      <c r="F77" s="1">
        <v>163654</v>
      </c>
      <c r="G77" s="8">
        <v>0.02</v>
      </c>
      <c r="O77" s="8"/>
    </row>
    <row r="78" spans="1:15" x14ac:dyDescent="0.25">
      <c r="A78">
        <v>2023</v>
      </c>
      <c r="B78" t="s">
        <v>5</v>
      </c>
      <c r="C78" t="s">
        <v>21</v>
      </c>
      <c r="D78" t="s">
        <v>12</v>
      </c>
      <c r="E78" t="s">
        <v>18</v>
      </c>
      <c r="F78" s="1">
        <v>3652498</v>
      </c>
      <c r="G78" s="8">
        <v>0.37079000000000001</v>
      </c>
      <c r="O78" s="8"/>
    </row>
    <row r="79" spans="1:15" x14ac:dyDescent="0.25">
      <c r="A79">
        <v>2023</v>
      </c>
      <c r="B79" t="s">
        <v>5</v>
      </c>
      <c r="C79" t="s">
        <v>20</v>
      </c>
      <c r="D79" t="s">
        <v>12</v>
      </c>
      <c r="E79" t="s">
        <v>18</v>
      </c>
      <c r="F79" s="1">
        <v>8227</v>
      </c>
      <c r="G79" s="8">
        <v>8.4000000000000003E-4</v>
      </c>
      <c r="O79" s="8"/>
    </row>
    <row r="80" spans="1:15" x14ac:dyDescent="0.25">
      <c r="A80">
        <v>2023</v>
      </c>
      <c r="B80" t="s">
        <v>5</v>
      </c>
      <c r="C80" t="s">
        <v>19</v>
      </c>
      <c r="D80" t="s">
        <v>12</v>
      </c>
      <c r="E80" t="s">
        <v>18</v>
      </c>
      <c r="F80" s="1">
        <v>942274</v>
      </c>
      <c r="G80" s="8">
        <v>9.5659999999999995E-2</v>
      </c>
      <c r="O80" s="8"/>
    </row>
    <row r="81" spans="1:15" x14ac:dyDescent="0.25">
      <c r="A81">
        <v>2023</v>
      </c>
      <c r="B81" t="s">
        <v>5</v>
      </c>
      <c r="C81" t="s">
        <v>22</v>
      </c>
      <c r="D81" t="s">
        <v>12</v>
      </c>
      <c r="E81" t="s">
        <v>18</v>
      </c>
      <c r="F81" s="1">
        <v>1033449</v>
      </c>
      <c r="G81" s="8">
        <v>0.10491</v>
      </c>
      <c r="O81" s="8"/>
    </row>
    <row r="82" spans="1:15" x14ac:dyDescent="0.25">
      <c r="A82">
        <v>2023</v>
      </c>
      <c r="B82" t="s">
        <v>5</v>
      </c>
      <c r="C82" t="s">
        <v>16</v>
      </c>
      <c r="D82" t="s">
        <v>12</v>
      </c>
      <c r="E82" t="s">
        <v>18</v>
      </c>
      <c r="F82" s="1">
        <v>217084</v>
      </c>
      <c r="G82" s="8">
        <v>2.2040000000000001E-2</v>
      </c>
      <c r="O82" s="8"/>
    </row>
    <row r="83" spans="1:15" x14ac:dyDescent="0.25">
      <c r="A83">
        <v>2023</v>
      </c>
      <c r="B83" t="s">
        <v>5</v>
      </c>
      <c r="C83" t="s">
        <v>25</v>
      </c>
      <c r="D83" t="s">
        <v>23</v>
      </c>
      <c r="E83" t="s">
        <v>24</v>
      </c>
      <c r="F83" s="1">
        <v>2328651</v>
      </c>
      <c r="G83" s="8">
        <v>0.2364</v>
      </c>
      <c r="O83" s="8"/>
    </row>
    <row r="84" spans="1:15" x14ac:dyDescent="0.25">
      <c r="A84">
        <v>2023</v>
      </c>
      <c r="B84" t="s">
        <v>5</v>
      </c>
      <c r="C84" t="s">
        <v>26</v>
      </c>
      <c r="D84" t="s">
        <v>23</v>
      </c>
      <c r="E84" t="s">
        <v>24</v>
      </c>
      <c r="F84" s="1">
        <v>40530</v>
      </c>
      <c r="G84" s="8">
        <v>4.1099999999999999E-3</v>
      </c>
      <c r="O84" s="8"/>
    </row>
    <row r="85" spans="1:15" x14ac:dyDescent="0.25">
      <c r="A85">
        <v>2023</v>
      </c>
      <c r="B85" t="s">
        <v>5</v>
      </c>
      <c r="C85" t="s">
        <v>16</v>
      </c>
      <c r="D85" t="s">
        <v>23</v>
      </c>
      <c r="E85" t="s">
        <v>24</v>
      </c>
      <c r="F85" s="1">
        <v>149734</v>
      </c>
      <c r="G85" s="8">
        <v>1.52E-2</v>
      </c>
      <c r="O85" s="8"/>
    </row>
    <row r="86" spans="1:15" x14ac:dyDescent="0.25">
      <c r="A86">
        <v>2023</v>
      </c>
      <c r="B86" t="s">
        <v>5</v>
      </c>
      <c r="C86" t="s">
        <v>28</v>
      </c>
      <c r="D86" t="s">
        <v>23</v>
      </c>
      <c r="E86" t="s">
        <v>27</v>
      </c>
      <c r="F86" s="1">
        <v>1731817</v>
      </c>
      <c r="G86" s="8">
        <v>0.17580999999999999</v>
      </c>
      <c r="O86" s="8"/>
    </row>
    <row r="87" spans="1:15" x14ac:dyDescent="0.25">
      <c r="A87">
        <v>2023</v>
      </c>
      <c r="B87" t="s">
        <v>5</v>
      </c>
      <c r="C87" t="s">
        <v>29</v>
      </c>
      <c r="D87" t="s">
        <v>23</v>
      </c>
      <c r="E87" t="s">
        <v>27</v>
      </c>
      <c r="F87" s="1" t="s">
        <v>106</v>
      </c>
      <c r="G87" s="8">
        <v>0</v>
      </c>
      <c r="O87" s="8"/>
    </row>
    <row r="88" spans="1:15" x14ac:dyDescent="0.25">
      <c r="A88">
        <v>2023</v>
      </c>
      <c r="B88" t="s">
        <v>5</v>
      </c>
      <c r="C88" t="s">
        <v>16</v>
      </c>
      <c r="D88" t="s">
        <v>23</v>
      </c>
      <c r="E88" t="s">
        <v>27</v>
      </c>
      <c r="F88" s="1">
        <v>277665</v>
      </c>
      <c r="G88" s="8">
        <v>2.819E-2</v>
      </c>
      <c r="O88" s="8"/>
    </row>
    <row r="89" spans="1:15" x14ac:dyDescent="0.25">
      <c r="A89">
        <v>2023</v>
      </c>
      <c r="B89" t="s">
        <v>5</v>
      </c>
      <c r="C89" t="s">
        <v>31</v>
      </c>
      <c r="D89" t="s">
        <v>23</v>
      </c>
      <c r="E89" t="s">
        <v>30</v>
      </c>
      <c r="F89" s="1">
        <v>142100</v>
      </c>
      <c r="G89" s="8">
        <v>1.443E-2</v>
      </c>
      <c r="O89" s="8"/>
    </row>
    <row r="90" spans="1:15" x14ac:dyDescent="0.25">
      <c r="A90">
        <v>2023</v>
      </c>
      <c r="B90" t="s">
        <v>5</v>
      </c>
      <c r="C90" t="s">
        <v>32</v>
      </c>
      <c r="D90" t="s">
        <v>23</v>
      </c>
      <c r="E90" t="s">
        <v>30</v>
      </c>
      <c r="F90" s="1">
        <v>5046422</v>
      </c>
      <c r="G90" s="8">
        <v>0.51229999999999998</v>
      </c>
      <c r="O90" s="8"/>
    </row>
    <row r="91" spans="1:15" x14ac:dyDescent="0.25">
      <c r="A91">
        <v>2023</v>
      </c>
      <c r="B91" t="s">
        <v>5</v>
      </c>
      <c r="C91" t="s">
        <v>16</v>
      </c>
      <c r="D91" t="s">
        <v>23</v>
      </c>
      <c r="E91" t="s">
        <v>30</v>
      </c>
      <c r="F91" s="1">
        <v>133581</v>
      </c>
      <c r="G91" s="8">
        <v>1.3559999999999999E-2</v>
      </c>
      <c r="O91" s="8"/>
    </row>
    <row r="92" spans="1:15" x14ac:dyDescent="0.25">
      <c r="A92">
        <v>2022</v>
      </c>
      <c r="B92" t="s">
        <v>5</v>
      </c>
      <c r="C92" t="s">
        <v>14</v>
      </c>
      <c r="D92" t="s">
        <v>12</v>
      </c>
      <c r="E92" t="s">
        <v>13</v>
      </c>
      <c r="F92" s="1">
        <v>860515</v>
      </c>
      <c r="G92" s="8">
        <v>0.10034</v>
      </c>
      <c r="O92" s="8"/>
    </row>
    <row r="93" spans="1:15" x14ac:dyDescent="0.25">
      <c r="A93">
        <v>2022</v>
      </c>
      <c r="B93" t="s">
        <v>5</v>
      </c>
      <c r="C93" t="s">
        <v>17</v>
      </c>
      <c r="D93" t="s">
        <v>12</v>
      </c>
      <c r="E93" t="s">
        <v>13</v>
      </c>
      <c r="F93" s="1">
        <v>1160509</v>
      </c>
      <c r="G93" s="8">
        <v>0.13531000000000001</v>
      </c>
      <c r="O93" s="8"/>
    </row>
    <row r="94" spans="1:15" x14ac:dyDescent="0.25">
      <c r="A94">
        <v>2022</v>
      </c>
      <c r="B94" t="s">
        <v>5</v>
      </c>
      <c r="C94" t="s">
        <v>15</v>
      </c>
      <c r="D94" t="s">
        <v>12</v>
      </c>
      <c r="E94" t="s">
        <v>13</v>
      </c>
      <c r="F94" s="1">
        <v>1509302</v>
      </c>
      <c r="G94" s="8">
        <v>0.17598</v>
      </c>
      <c r="O94" s="8"/>
    </row>
    <row r="95" spans="1:15" x14ac:dyDescent="0.25">
      <c r="A95">
        <v>2022</v>
      </c>
      <c r="B95" t="s">
        <v>5</v>
      </c>
      <c r="C95" t="s">
        <v>16</v>
      </c>
      <c r="D95" t="s">
        <v>12</v>
      </c>
      <c r="E95" t="s">
        <v>13</v>
      </c>
      <c r="F95" s="1">
        <v>162960</v>
      </c>
      <c r="G95" s="8">
        <v>1.9E-2</v>
      </c>
      <c r="O95" s="8"/>
    </row>
    <row r="96" spans="1:15" x14ac:dyDescent="0.25">
      <c r="A96">
        <v>2022</v>
      </c>
      <c r="B96" t="s">
        <v>5</v>
      </c>
      <c r="C96" t="s">
        <v>21</v>
      </c>
      <c r="D96" t="s">
        <v>12</v>
      </c>
      <c r="E96" t="s">
        <v>18</v>
      </c>
      <c r="F96" s="1">
        <v>2793091</v>
      </c>
      <c r="G96" s="8">
        <v>0.32567000000000002</v>
      </c>
      <c r="O96" s="8"/>
    </row>
    <row r="97" spans="1:15" x14ac:dyDescent="0.25">
      <c r="A97">
        <v>2022</v>
      </c>
      <c r="B97" t="s">
        <v>5</v>
      </c>
      <c r="C97" t="s">
        <v>20</v>
      </c>
      <c r="D97" t="s">
        <v>12</v>
      </c>
      <c r="E97" t="s">
        <v>18</v>
      </c>
      <c r="F97" s="1">
        <v>18185</v>
      </c>
      <c r="G97" s="8">
        <v>2.1199999999999999E-3</v>
      </c>
      <c r="O97" s="8"/>
    </row>
    <row r="98" spans="1:15" x14ac:dyDescent="0.25">
      <c r="A98">
        <v>2022</v>
      </c>
      <c r="B98" t="s">
        <v>5</v>
      </c>
      <c r="C98" t="s">
        <v>19</v>
      </c>
      <c r="D98" t="s">
        <v>12</v>
      </c>
      <c r="E98" t="s">
        <v>18</v>
      </c>
      <c r="F98" s="1">
        <v>902918</v>
      </c>
      <c r="G98" s="8">
        <v>0.10528</v>
      </c>
      <c r="O98" s="8"/>
    </row>
    <row r="99" spans="1:15" x14ac:dyDescent="0.25">
      <c r="A99">
        <v>2022</v>
      </c>
      <c r="B99" t="s">
        <v>5</v>
      </c>
      <c r="C99" t="s">
        <v>22</v>
      </c>
      <c r="D99" t="s">
        <v>12</v>
      </c>
      <c r="E99" t="s">
        <v>18</v>
      </c>
      <c r="F99" s="1">
        <v>948919</v>
      </c>
      <c r="G99" s="8">
        <v>0.11064</v>
      </c>
      <c r="O99" s="8"/>
    </row>
    <row r="100" spans="1:15" x14ac:dyDescent="0.25">
      <c r="A100">
        <v>2022</v>
      </c>
      <c r="B100" t="s">
        <v>5</v>
      </c>
      <c r="C100" t="s">
        <v>16</v>
      </c>
      <c r="D100" t="s">
        <v>12</v>
      </c>
      <c r="E100" t="s">
        <v>18</v>
      </c>
      <c r="F100" s="1">
        <v>219992</v>
      </c>
      <c r="G100" s="8">
        <v>2.5649999999999999E-2</v>
      </c>
      <c r="O100" s="8"/>
    </row>
    <row r="101" spans="1:15" x14ac:dyDescent="0.25">
      <c r="A101">
        <v>2022</v>
      </c>
      <c r="B101" t="s">
        <v>5</v>
      </c>
      <c r="C101" t="s">
        <v>25</v>
      </c>
      <c r="D101" t="s">
        <v>23</v>
      </c>
      <c r="E101" t="s">
        <v>24</v>
      </c>
      <c r="F101" s="1">
        <v>2011694</v>
      </c>
      <c r="G101" s="8">
        <v>0.23455999999999999</v>
      </c>
      <c r="O101" s="8"/>
    </row>
    <row r="102" spans="1:15" x14ac:dyDescent="0.25">
      <c r="A102">
        <v>2022</v>
      </c>
      <c r="B102" t="s">
        <v>5</v>
      </c>
      <c r="C102" t="s">
        <v>26</v>
      </c>
      <c r="D102" t="s">
        <v>23</v>
      </c>
      <c r="E102" t="s">
        <v>24</v>
      </c>
      <c r="F102" s="1">
        <v>26733</v>
      </c>
      <c r="G102" s="8">
        <v>3.1199999999999999E-3</v>
      </c>
      <c r="O102" s="8"/>
    </row>
    <row r="103" spans="1:15" x14ac:dyDescent="0.25">
      <c r="A103">
        <v>2022</v>
      </c>
      <c r="B103" t="s">
        <v>5</v>
      </c>
      <c r="C103" t="s">
        <v>16</v>
      </c>
      <c r="D103" t="s">
        <v>23</v>
      </c>
      <c r="E103" t="s">
        <v>24</v>
      </c>
      <c r="F103" s="1">
        <v>117998</v>
      </c>
      <c r="G103" s="8">
        <v>1.376E-2</v>
      </c>
      <c r="O103" s="8"/>
    </row>
    <row r="104" spans="1:15" x14ac:dyDescent="0.25">
      <c r="A104">
        <v>2022</v>
      </c>
      <c r="B104" t="s">
        <v>5</v>
      </c>
      <c r="C104" t="s">
        <v>28</v>
      </c>
      <c r="D104" t="s">
        <v>23</v>
      </c>
      <c r="E104" t="s">
        <v>27</v>
      </c>
      <c r="F104" s="1">
        <v>1281641</v>
      </c>
      <c r="G104" s="8">
        <v>0.14943999999999999</v>
      </c>
      <c r="O104" s="8"/>
    </row>
    <row r="105" spans="1:15" x14ac:dyDescent="0.25">
      <c r="A105">
        <v>2022</v>
      </c>
      <c r="B105" t="s">
        <v>5</v>
      </c>
      <c r="C105" t="s">
        <v>29</v>
      </c>
      <c r="D105" t="s">
        <v>23</v>
      </c>
      <c r="E105" t="s">
        <v>27</v>
      </c>
      <c r="F105" s="1" t="s">
        <v>106</v>
      </c>
      <c r="G105" s="8">
        <v>0</v>
      </c>
      <c r="O105" s="8"/>
    </row>
    <row r="106" spans="1:15" x14ac:dyDescent="0.25">
      <c r="A106">
        <v>2022</v>
      </c>
      <c r="B106" t="s">
        <v>5</v>
      </c>
      <c r="C106" t="s">
        <v>16</v>
      </c>
      <c r="D106" t="s">
        <v>23</v>
      </c>
      <c r="E106" t="s">
        <v>27</v>
      </c>
      <c r="F106" s="1">
        <v>326614</v>
      </c>
      <c r="G106" s="8">
        <v>3.8080000000000003E-2</v>
      </c>
      <c r="O106" s="8"/>
    </row>
    <row r="107" spans="1:15" x14ac:dyDescent="0.25">
      <c r="A107">
        <v>2022</v>
      </c>
      <c r="B107" t="s">
        <v>5</v>
      </c>
      <c r="C107" t="s">
        <v>31</v>
      </c>
      <c r="D107" t="s">
        <v>23</v>
      </c>
      <c r="E107" t="s">
        <v>30</v>
      </c>
      <c r="F107" s="1">
        <v>138925</v>
      </c>
      <c r="G107" s="8">
        <v>1.6199999999999999E-2</v>
      </c>
      <c r="O107" s="8"/>
    </row>
    <row r="108" spans="1:15" x14ac:dyDescent="0.25">
      <c r="A108">
        <v>2022</v>
      </c>
      <c r="B108" t="s">
        <v>5</v>
      </c>
      <c r="C108" t="s">
        <v>32</v>
      </c>
      <c r="D108" t="s">
        <v>23</v>
      </c>
      <c r="E108" t="s">
        <v>30</v>
      </c>
      <c r="F108" s="1">
        <v>4597513</v>
      </c>
      <c r="G108" s="8">
        <v>0.53607000000000005</v>
      </c>
      <c r="O108" s="8"/>
    </row>
    <row r="109" spans="1:15" x14ac:dyDescent="0.25">
      <c r="A109">
        <v>2022</v>
      </c>
      <c r="B109" t="s">
        <v>5</v>
      </c>
      <c r="C109" t="s">
        <v>16</v>
      </c>
      <c r="D109" t="s">
        <v>23</v>
      </c>
      <c r="E109" t="s">
        <v>30</v>
      </c>
      <c r="F109" s="1">
        <v>75273</v>
      </c>
      <c r="G109" s="8">
        <v>8.7799999999999996E-3</v>
      </c>
      <c r="O109" s="8"/>
    </row>
    <row r="110" spans="1:15" x14ac:dyDescent="0.25">
      <c r="A110">
        <v>2021</v>
      </c>
      <c r="B110" t="s">
        <v>5</v>
      </c>
      <c r="C110" t="s">
        <v>14</v>
      </c>
      <c r="D110" t="s">
        <v>12</v>
      </c>
      <c r="E110" t="s">
        <v>13</v>
      </c>
      <c r="F110" s="1">
        <v>928428</v>
      </c>
      <c r="G110" s="8">
        <v>0.12562999999999999</v>
      </c>
      <c r="O110" s="8"/>
    </row>
    <row r="111" spans="1:15" x14ac:dyDescent="0.25">
      <c r="A111">
        <v>2021</v>
      </c>
      <c r="B111" t="s">
        <v>5</v>
      </c>
      <c r="C111" t="s">
        <v>17</v>
      </c>
      <c r="D111" t="s">
        <v>12</v>
      </c>
      <c r="E111" t="s">
        <v>13</v>
      </c>
      <c r="F111" s="1">
        <v>870551</v>
      </c>
      <c r="G111" s="8">
        <v>0.1178</v>
      </c>
      <c r="O111" s="8"/>
    </row>
    <row r="112" spans="1:15" x14ac:dyDescent="0.25">
      <c r="A112">
        <v>2021</v>
      </c>
      <c r="B112" t="s">
        <v>5</v>
      </c>
      <c r="C112" t="s">
        <v>15</v>
      </c>
      <c r="D112" t="s">
        <v>12</v>
      </c>
      <c r="E112" t="s">
        <v>13</v>
      </c>
      <c r="F112" s="1">
        <v>1066456</v>
      </c>
      <c r="G112" s="8">
        <v>0.14430000000000001</v>
      </c>
      <c r="O112" s="8"/>
    </row>
    <row r="113" spans="1:15" x14ac:dyDescent="0.25">
      <c r="A113">
        <v>2021</v>
      </c>
      <c r="B113" t="s">
        <v>5</v>
      </c>
      <c r="C113" t="s">
        <v>16</v>
      </c>
      <c r="D113" t="s">
        <v>12</v>
      </c>
      <c r="E113" t="s">
        <v>13</v>
      </c>
      <c r="F113" s="1">
        <v>116758</v>
      </c>
      <c r="G113" s="8">
        <v>1.5800000000000002E-2</v>
      </c>
      <c r="O113" s="8"/>
    </row>
    <row r="114" spans="1:15" x14ac:dyDescent="0.25">
      <c r="A114">
        <v>2021</v>
      </c>
      <c r="B114" t="s">
        <v>5</v>
      </c>
      <c r="C114" t="s">
        <v>21</v>
      </c>
      <c r="D114" t="s">
        <v>12</v>
      </c>
      <c r="E114" t="s">
        <v>18</v>
      </c>
      <c r="F114" s="1">
        <v>2415916</v>
      </c>
      <c r="G114" s="8">
        <v>0.32690000000000002</v>
      </c>
      <c r="O114" s="8"/>
    </row>
    <row r="115" spans="1:15" x14ac:dyDescent="0.25">
      <c r="A115">
        <v>2021</v>
      </c>
      <c r="B115" t="s">
        <v>5</v>
      </c>
      <c r="C115" t="s">
        <v>20</v>
      </c>
      <c r="D115" t="s">
        <v>12</v>
      </c>
      <c r="E115" t="s">
        <v>18</v>
      </c>
      <c r="F115" s="1">
        <v>14375</v>
      </c>
      <c r="G115" s="8">
        <v>1.9499999999999999E-3</v>
      </c>
      <c r="O115" s="8"/>
    </row>
    <row r="116" spans="1:15" x14ac:dyDescent="0.25">
      <c r="A116">
        <v>2021</v>
      </c>
      <c r="B116" t="s">
        <v>5</v>
      </c>
      <c r="C116" t="s">
        <v>19</v>
      </c>
      <c r="D116" t="s">
        <v>12</v>
      </c>
      <c r="E116" t="s">
        <v>18</v>
      </c>
      <c r="F116" s="1">
        <v>806476</v>
      </c>
      <c r="G116" s="8">
        <v>0.10911999999999999</v>
      </c>
      <c r="O116" s="8"/>
    </row>
    <row r="117" spans="1:15" x14ac:dyDescent="0.25">
      <c r="A117">
        <v>2021</v>
      </c>
      <c r="B117" t="s">
        <v>5</v>
      </c>
      <c r="C117" t="s">
        <v>22</v>
      </c>
      <c r="D117" t="s">
        <v>12</v>
      </c>
      <c r="E117" t="s">
        <v>18</v>
      </c>
      <c r="F117" s="1">
        <v>853288</v>
      </c>
      <c r="G117" s="8">
        <v>0.11545999999999999</v>
      </c>
      <c r="O117" s="8"/>
    </row>
    <row r="118" spans="1:15" x14ac:dyDescent="0.25">
      <c r="A118">
        <v>2021</v>
      </c>
      <c r="B118" t="s">
        <v>5</v>
      </c>
      <c r="C118" t="s">
        <v>16</v>
      </c>
      <c r="D118" t="s">
        <v>12</v>
      </c>
      <c r="E118" t="s">
        <v>18</v>
      </c>
      <c r="F118" s="1">
        <v>318142</v>
      </c>
      <c r="G118" s="8">
        <v>4.3049999999999998E-2</v>
      </c>
      <c r="O118" s="8"/>
    </row>
    <row r="119" spans="1:15" x14ac:dyDescent="0.25">
      <c r="A119">
        <v>2021</v>
      </c>
      <c r="B119" t="s">
        <v>5</v>
      </c>
      <c r="C119" t="s">
        <v>25</v>
      </c>
      <c r="D119" t="s">
        <v>23</v>
      </c>
      <c r="E119" t="s">
        <v>24</v>
      </c>
      <c r="F119" s="1">
        <v>1603466</v>
      </c>
      <c r="G119" s="8">
        <v>0.21697</v>
      </c>
      <c r="O119" s="8"/>
    </row>
    <row r="120" spans="1:15" x14ac:dyDescent="0.25">
      <c r="A120">
        <v>2021</v>
      </c>
      <c r="B120" t="s">
        <v>5</v>
      </c>
      <c r="C120" t="s">
        <v>26</v>
      </c>
      <c r="D120" t="s">
        <v>23</v>
      </c>
      <c r="E120" t="s">
        <v>24</v>
      </c>
      <c r="F120" s="1">
        <v>21055</v>
      </c>
      <c r="G120" s="8">
        <v>2.8500000000000001E-3</v>
      </c>
      <c r="O120" s="8"/>
    </row>
    <row r="121" spans="1:15" x14ac:dyDescent="0.25">
      <c r="A121">
        <v>2021</v>
      </c>
      <c r="B121" t="s">
        <v>5</v>
      </c>
      <c r="C121" t="s">
        <v>16</v>
      </c>
      <c r="D121" t="s">
        <v>23</v>
      </c>
      <c r="E121" t="s">
        <v>24</v>
      </c>
      <c r="F121" s="1">
        <v>120599</v>
      </c>
      <c r="G121" s="8">
        <v>1.6320000000000001E-2</v>
      </c>
      <c r="O121" s="8"/>
    </row>
    <row r="122" spans="1:15" x14ac:dyDescent="0.25">
      <c r="A122">
        <v>2021</v>
      </c>
      <c r="B122" t="s">
        <v>5</v>
      </c>
      <c r="C122" t="s">
        <v>28</v>
      </c>
      <c r="D122" t="s">
        <v>23</v>
      </c>
      <c r="E122" t="s">
        <v>27</v>
      </c>
      <c r="F122" s="1">
        <v>770490</v>
      </c>
      <c r="G122" s="8">
        <v>0.10426000000000001</v>
      </c>
      <c r="O122" s="8"/>
    </row>
    <row r="123" spans="1:15" x14ac:dyDescent="0.25">
      <c r="A123">
        <v>2021</v>
      </c>
      <c r="B123" t="s">
        <v>5</v>
      </c>
      <c r="C123" t="s">
        <v>29</v>
      </c>
      <c r="D123" t="s">
        <v>23</v>
      </c>
      <c r="E123" t="s">
        <v>27</v>
      </c>
      <c r="F123" s="1" t="s">
        <v>106</v>
      </c>
      <c r="G123" s="8">
        <v>0</v>
      </c>
      <c r="O123" s="8"/>
    </row>
    <row r="124" spans="1:15" x14ac:dyDescent="0.25">
      <c r="A124">
        <v>2021</v>
      </c>
      <c r="B124" t="s">
        <v>5</v>
      </c>
      <c r="C124" t="s">
        <v>16</v>
      </c>
      <c r="D124" t="s">
        <v>23</v>
      </c>
      <c r="E124" t="s">
        <v>27</v>
      </c>
      <c r="F124" s="1">
        <v>275984</v>
      </c>
      <c r="G124" s="8">
        <v>3.7339999999999998E-2</v>
      </c>
      <c r="O124" s="8"/>
    </row>
    <row r="125" spans="1:15" x14ac:dyDescent="0.25">
      <c r="A125">
        <v>2021</v>
      </c>
      <c r="B125" t="s">
        <v>5</v>
      </c>
      <c r="C125" t="s">
        <v>31</v>
      </c>
      <c r="D125" t="s">
        <v>23</v>
      </c>
      <c r="E125" t="s">
        <v>30</v>
      </c>
      <c r="F125" s="1">
        <v>146204</v>
      </c>
      <c r="G125" s="8">
        <v>1.9779999999999999E-2</v>
      </c>
      <c r="O125" s="8"/>
    </row>
    <row r="126" spans="1:15" x14ac:dyDescent="0.25">
      <c r="A126">
        <v>2021</v>
      </c>
      <c r="B126" t="s">
        <v>5</v>
      </c>
      <c r="C126" t="s">
        <v>32</v>
      </c>
      <c r="D126" t="s">
        <v>23</v>
      </c>
      <c r="E126" t="s">
        <v>30</v>
      </c>
      <c r="F126" s="1">
        <v>4449643</v>
      </c>
      <c r="G126" s="8">
        <v>0.60209000000000001</v>
      </c>
      <c r="O126" s="8"/>
    </row>
    <row r="127" spans="1:15" x14ac:dyDescent="0.25">
      <c r="A127">
        <v>2021</v>
      </c>
      <c r="B127" t="s">
        <v>5</v>
      </c>
      <c r="C127" t="s">
        <v>16</v>
      </c>
      <c r="D127" t="s">
        <v>23</v>
      </c>
      <c r="E127" t="s">
        <v>30</v>
      </c>
      <c r="F127" s="1">
        <v>2949</v>
      </c>
      <c r="G127" s="8">
        <v>4.0000000000000002E-4</v>
      </c>
      <c r="O127" s="8"/>
    </row>
    <row r="128" spans="1:15" x14ac:dyDescent="0.25">
      <c r="A128">
        <v>2020</v>
      </c>
      <c r="B128" t="s">
        <v>5</v>
      </c>
      <c r="C128" t="s">
        <v>14</v>
      </c>
      <c r="D128" t="s">
        <v>12</v>
      </c>
      <c r="E128" t="s">
        <v>13</v>
      </c>
      <c r="F128" s="1">
        <v>861100</v>
      </c>
      <c r="G128" s="8">
        <v>0.11395</v>
      </c>
      <c r="O128" s="8"/>
    </row>
    <row r="129" spans="1:15" x14ac:dyDescent="0.25">
      <c r="A129">
        <v>2020</v>
      </c>
      <c r="B129" t="s">
        <v>5</v>
      </c>
      <c r="C129" t="s">
        <v>17</v>
      </c>
      <c r="D129" t="s">
        <v>12</v>
      </c>
      <c r="E129" t="s">
        <v>13</v>
      </c>
      <c r="F129" s="1">
        <v>888206</v>
      </c>
      <c r="G129" s="8">
        <v>0.11754000000000001</v>
      </c>
      <c r="O129" s="8"/>
    </row>
    <row r="130" spans="1:15" x14ac:dyDescent="0.25">
      <c r="A130">
        <v>2020</v>
      </c>
      <c r="B130" t="s">
        <v>5</v>
      </c>
      <c r="C130" t="s">
        <v>15</v>
      </c>
      <c r="D130" t="s">
        <v>12</v>
      </c>
      <c r="E130" t="s">
        <v>13</v>
      </c>
      <c r="F130" s="1">
        <v>864155</v>
      </c>
      <c r="G130" s="8">
        <v>0.11436</v>
      </c>
      <c r="O130" s="8"/>
    </row>
    <row r="131" spans="1:15" x14ac:dyDescent="0.25">
      <c r="A131">
        <v>2020</v>
      </c>
      <c r="B131" t="s">
        <v>5</v>
      </c>
      <c r="C131" t="s">
        <v>16</v>
      </c>
      <c r="D131" t="s">
        <v>12</v>
      </c>
      <c r="E131" t="s">
        <v>13</v>
      </c>
      <c r="F131" s="1">
        <v>136341</v>
      </c>
      <c r="G131" s="8">
        <v>1.804E-2</v>
      </c>
      <c r="O131" s="8"/>
    </row>
    <row r="132" spans="1:15" x14ac:dyDescent="0.25">
      <c r="A132">
        <v>2020</v>
      </c>
      <c r="B132" t="s">
        <v>5</v>
      </c>
      <c r="C132" t="s">
        <v>21</v>
      </c>
      <c r="D132" t="s">
        <v>12</v>
      </c>
      <c r="E132" t="s">
        <v>18</v>
      </c>
      <c r="F132" s="1">
        <v>2624004</v>
      </c>
      <c r="G132" s="8">
        <v>0.34723999999999999</v>
      </c>
      <c r="O132" s="8"/>
    </row>
    <row r="133" spans="1:15" x14ac:dyDescent="0.25">
      <c r="A133">
        <v>2020</v>
      </c>
      <c r="B133" t="s">
        <v>5</v>
      </c>
      <c r="C133" t="s">
        <v>20</v>
      </c>
      <c r="D133" t="s">
        <v>12</v>
      </c>
      <c r="E133" t="s">
        <v>18</v>
      </c>
      <c r="F133" s="1">
        <v>6579</v>
      </c>
      <c r="G133" s="8">
        <v>8.7000000000000001E-4</v>
      </c>
      <c r="O133" s="8"/>
    </row>
    <row r="134" spans="1:15" x14ac:dyDescent="0.25">
      <c r="A134">
        <v>2020</v>
      </c>
      <c r="B134" t="s">
        <v>5</v>
      </c>
      <c r="C134" t="s">
        <v>19</v>
      </c>
      <c r="D134" t="s">
        <v>12</v>
      </c>
      <c r="E134" t="s">
        <v>18</v>
      </c>
      <c r="F134" s="1">
        <v>864478</v>
      </c>
      <c r="G134" s="8">
        <v>0.1144</v>
      </c>
      <c r="O134" s="8"/>
    </row>
    <row r="135" spans="1:15" x14ac:dyDescent="0.25">
      <c r="A135">
        <v>2020</v>
      </c>
      <c r="B135" t="s">
        <v>5</v>
      </c>
      <c r="C135" t="s">
        <v>22</v>
      </c>
      <c r="D135" t="s">
        <v>12</v>
      </c>
      <c r="E135" t="s">
        <v>18</v>
      </c>
      <c r="F135" s="1">
        <v>890081</v>
      </c>
      <c r="G135" s="8">
        <v>0.11779000000000001</v>
      </c>
      <c r="O135" s="8"/>
    </row>
    <row r="136" spans="1:15" x14ac:dyDescent="0.25">
      <c r="A136">
        <v>2020</v>
      </c>
      <c r="B136" t="s">
        <v>5</v>
      </c>
      <c r="C136" t="s">
        <v>16</v>
      </c>
      <c r="D136" t="s">
        <v>12</v>
      </c>
      <c r="E136" t="s">
        <v>18</v>
      </c>
      <c r="F136" s="1">
        <v>421746</v>
      </c>
      <c r="G136" s="8">
        <v>5.5809999999999998E-2</v>
      </c>
      <c r="O136" s="8"/>
    </row>
    <row r="137" spans="1:15" x14ac:dyDescent="0.25">
      <c r="A137">
        <v>2020</v>
      </c>
      <c r="B137" t="s">
        <v>5</v>
      </c>
      <c r="C137" t="s">
        <v>25</v>
      </c>
      <c r="D137" t="s">
        <v>23</v>
      </c>
      <c r="E137" t="s">
        <v>24</v>
      </c>
      <c r="F137" s="1">
        <v>1452323</v>
      </c>
      <c r="G137" s="8">
        <v>0.19219</v>
      </c>
      <c r="O137" s="8"/>
    </row>
    <row r="138" spans="1:15" x14ac:dyDescent="0.25">
      <c r="A138">
        <v>2020</v>
      </c>
      <c r="B138" t="s">
        <v>5</v>
      </c>
      <c r="C138" t="s">
        <v>26</v>
      </c>
      <c r="D138" t="s">
        <v>23</v>
      </c>
      <c r="E138" t="s">
        <v>24</v>
      </c>
      <c r="F138" s="1">
        <v>577335</v>
      </c>
      <c r="G138" s="8">
        <v>7.6399999999999996E-2</v>
      </c>
      <c r="O138" s="8"/>
    </row>
    <row r="139" spans="1:15" x14ac:dyDescent="0.25">
      <c r="A139">
        <v>2020</v>
      </c>
      <c r="B139" t="s">
        <v>5</v>
      </c>
      <c r="C139" t="s">
        <v>16</v>
      </c>
      <c r="D139" t="s">
        <v>23</v>
      </c>
      <c r="E139" t="s">
        <v>24</v>
      </c>
      <c r="F139" s="1">
        <v>167559</v>
      </c>
      <c r="G139" s="8">
        <v>2.2169999999999999E-2</v>
      </c>
      <c r="O139" s="8"/>
    </row>
    <row r="140" spans="1:15" x14ac:dyDescent="0.25">
      <c r="A140">
        <v>2020</v>
      </c>
      <c r="B140" t="s">
        <v>5</v>
      </c>
      <c r="C140" t="s">
        <v>28</v>
      </c>
      <c r="D140" t="s">
        <v>23</v>
      </c>
      <c r="E140" t="s">
        <v>27</v>
      </c>
      <c r="F140" s="1">
        <v>725879</v>
      </c>
      <c r="G140" s="8">
        <v>9.6060000000000006E-2</v>
      </c>
      <c r="O140" s="8"/>
    </row>
    <row r="141" spans="1:15" x14ac:dyDescent="0.25">
      <c r="A141">
        <v>2020</v>
      </c>
      <c r="B141" t="s">
        <v>5</v>
      </c>
      <c r="C141" t="s">
        <v>29</v>
      </c>
      <c r="D141" t="s">
        <v>23</v>
      </c>
      <c r="E141" t="s">
        <v>27</v>
      </c>
      <c r="F141" s="1" t="s">
        <v>106</v>
      </c>
      <c r="G141" s="8">
        <v>0</v>
      </c>
      <c r="O141" s="8"/>
    </row>
    <row r="142" spans="1:15" x14ac:dyDescent="0.25">
      <c r="A142">
        <v>2020</v>
      </c>
      <c r="B142" t="s">
        <v>5</v>
      </c>
      <c r="C142" t="s">
        <v>16</v>
      </c>
      <c r="D142" t="s">
        <v>23</v>
      </c>
      <c r="E142" t="s">
        <v>27</v>
      </c>
      <c r="F142" s="1">
        <v>280096</v>
      </c>
      <c r="G142" s="8">
        <v>3.7069999999999999E-2</v>
      </c>
      <c r="O142" s="8"/>
    </row>
    <row r="143" spans="1:15" x14ac:dyDescent="0.25">
      <c r="A143">
        <v>2020</v>
      </c>
      <c r="B143" t="s">
        <v>5</v>
      </c>
      <c r="C143" t="s">
        <v>31</v>
      </c>
      <c r="D143" t="s">
        <v>23</v>
      </c>
      <c r="E143" t="s">
        <v>30</v>
      </c>
      <c r="F143" s="1">
        <v>146204</v>
      </c>
      <c r="G143" s="8">
        <v>1.9349999999999999E-2</v>
      </c>
      <c r="O143" s="8"/>
    </row>
    <row r="144" spans="1:15" x14ac:dyDescent="0.25">
      <c r="A144">
        <v>2020</v>
      </c>
      <c r="B144" t="s">
        <v>5</v>
      </c>
      <c r="C144" t="s">
        <v>32</v>
      </c>
      <c r="D144" t="s">
        <v>23</v>
      </c>
      <c r="E144" t="s">
        <v>30</v>
      </c>
      <c r="F144" s="1">
        <v>4073591</v>
      </c>
      <c r="G144" s="8">
        <v>0.53907000000000005</v>
      </c>
      <c r="O144" s="8"/>
    </row>
    <row r="145" spans="1:15" x14ac:dyDescent="0.25">
      <c r="A145">
        <v>2020</v>
      </c>
      <c r="B145" t="s">
        <v>5</v>
      </c>
      <c r="C145" t="s">
        <v>16</v>
      </c>
      <c r="D145" t="s">
        <v>23</v>
      </c>
      <c r="E145" t="s">
        <v>30</v>
      </c>
      <c r="F145" s="1">
        <v>133703</v>
      </c>
      <c r="G145" s="8">
        <v>1.7690000000000001E-2</v>
      </c>
      <c r="O145" s="8"/>
    </row>
    <row r="146" spans="1:15" ht="18.75" x14ac:dyDescent="0.3">
      <c r="A146" s="13"/>
      <c r="C146" s="19"/>
      <c r="F146" s="25"/>
      <c r="G146" s="26"/>
    </row>
    <row r="147" spans="1:15" ht="18.75" x14ac:dyDescent="0.3">
      <c r="A147" s="13"/>
      <c r="C147" s="19"/>
      <c r="F147" s="25"/>
      <c r="G147" s="26"/>
    </row>
    <row r="148" spans="1:15" ht="18.75" x14ac:dyDescent="0.3">
      <c r="A148" s="13"/>
      <c r="C148" s="19"/>
      <c r="F148" s="25"/>
      <c r="G148" s="26"/>
    </row>
    <row r="149" spans="1:15" ht="18.75" x14ac:dyDescent="0.3">
      <c r="A149" s="13"/>
      <c r="C149" s="19"/>
      <c r="F149" s="25"/>
      <c r="G149" s="26"/>
    </row>
    <row r="150" spans="1:15" ht="18.75" x14ac:dyDescent="0.3">
      <c r="A150" s="13"/>
      <c r="C150" s="19"/>
      <c r="F150" s="25"/>
      <c r="G150" s="26"/>
    </row>
    <row r="151" spans="1:15" ht="18.75" x14ac:dyDescent="0.3">
      <c r="A151" s="13"/>
      <c r="C151" s="19"/>
      <c r="F151" s="25"/>
      <c r="G151" s="26"/>
    </row>
    <row r="152" spans="1:15" ht="18.75" x14ac:dyDescent="0.3">
      <c r="A152" s="13"/>
      <c r="C152" s="19"/>
      <c r="F152" s="25"/>
      <c r="G152" s="26"/>
    </row>
    <row r="153" spans="1:15" ht="18.75" x14ac:dyDescent="0.3">
      <c r="A153" s="13"/>
      <c r="C153" s="19"/>
      <c r="F153" s="25"/>
      <c r="G153" s="26"/>
    </row>
    <row r="154" spans="1:15" ht="18.75" x14ac:dyDescent="0.3">
      <c r="A154" s="13"/>
      <c r="C154" s="19"/>
      <c r="F154" s="25"/>
      <c r="G154" s="26"/>
    </row>
    <row r="155" spans="1:15" ht="18.75" x14ac:dyDescent="0.3">
      <c r="A155" s="13"/>
      <c r="C155" s="19"/>
      <c r="F155" s="25"/>
      <c r="G155" s="26"/>
    </row>
    <row r="156" spans="1:15" ht="18.75" x14ac:dyDescent="0.3">
      <c r="A156" s="13"/>
      <c r="C156" s="19"/>
      <c r="F156" s="25"/>
      <c r="G156" s="26"/>
    </row>
    <row r="157" spans="1:15" ht="18.75" x14ac:dyDescent="0.3">
      <c r="A157" s="13"/>
      <c r="C157" s="19"/>
      <c r="F157" s="25"/>
      <c r="G157" s="26"/>
    </row>
    <row r="158" spans="1:15" ht="18.75" x14ac:dyDescent="0.3">
      <c r="A158" s="13"/>
      <c r="C158" s="19"/>
      <c r="F158" s="25"/>
      <c r="G158" s="26"/>
    </row>
    <row r="159" spans="1:15" ht="18.75" x14ac:dyDescent="0.3">
      <c r="A159" s="13"/>
      <c r="C159" s="19"/>
      <c r="F159" s="25"/>
      <c r="G159" s="26"/>
    </row>
    <row r="160" spans="1:15" ht="18.75" x14ac:dyDescent="0.3">
      <c r="A160" s="13"/>
      <c r="C160" s="19"/>
      <c r="F160" s="25"/>
      <c r="G160" s="26"/>
    </row>
    <row r="161" spans="1:7" ht="18.75" x14ac:dyDescent="0.3">
      <c r="A161" s="13"/>
      <c r="C161" s="19"/>
      <c r="F161" s="25"/>
      <c r="G161" s="26"/>
    </row>
    <row r="162" spans="1:7" ht="18.75" x14ac:dyDescent="0.3">
      <c r="A162" s="13"/>
      <c r="C162" s="12"/>
      <c r="F162" s="25"/>
      <c r="G162" s="26"/>
    </row>
    <row r="163" spans="1:7" ht="18.75" x14ac:dyDescent="0.3">
      <c r="A163" s="13"/>
      <c r="C163" s="12"/>
      <c r="F163" s="25"/>
      <c r="G163" s="26"/>
    </row>
    <row r="164" spans="1:7" ht="18.75" x14ac:dyDescent="0.3">
      <c r="A164" s="13"/>
      <c r="C164" s="12"/>
      <c r="F164" s="25"/>
      <c r="G164" s="26"/>
    </row>
    <row r="165" spans="1:7" ht="18.75" x14ac:dyDescent="0.3">
      <c r="A165" s="13"/>
      <c r="C165" s="12"/>
      <c r="F165" s="25"/>
      <c r="G165" s="26"/>
    </row>
    <row r="166" spans="1:7" ht="18.75" x14ac:dyDescent="0.3">
      <c r="A166" s="13"/>
      <c r="C166" s="12"/>
      <c r="F166" s="25"/>
      <c r="G166" s="26"/>
    </row>
    <row r="167" spans="1:7" ht="18.75" x14ac:dyDescent="0.3">
      <c r="A167" s="13"/>
      <c r="C167" s="12"/>
      <c r="F167" s="25"/>
      <c r="G167" s="26"/>
    </row>
    <row r="168" spans="1:7" ht="18.75" x14ac:dyDescent="0.3">
      <c r="A168" s="13"/>
      <c r="C168" s="12"/>
      <c r="F168" s="25"/>
      <c r="G168" s="26"/>
    </row>
    <row r="169" spans="1:7" ht="18.75" x14ac:dyDescent="0.3">
      <c r="A169" s="13"/>
      <c r="C169" s="12"/>
      <c r="F169" s="25"/>
      <c r="G169" s="26"/>
    </row>
    <row r="170" spans="1:7" ht="18.75" x14ac:dyDescent="0.3">
      <c r="A170" s="13"/>
      <c r="C170" s="19"/>
      <c r="F170" s="25"/>
      <c r="G170" s="26"/>
    </row>
    <row r="171" spans="1:7" ht="18.75" x14ac:dyDescent="0.3">
      <c r="A171" s="13"/>
      <c r="C171" s="19"/>
      <c r="F171" s="25"/>
      <c r="G171" s="26"/>
    </row>
    <row r="172" spans="1:7" ht="18.75" x14ac:dyDescent="0.3">
      <c r="A172" s="13"/>
      <c r="C172" s="19"/>
      <c r="F172" s="25"/>
      <c r="G172" s="26"/>
    </row>
    <row r="173" spans="1:7" ht="18.75" x14ac:dyDescent="0.3">
      <c r="A173" s="13"/>
      <c r="C173" s="19"/>
      <c r="F173" s="25"/>
      <c r="G173" s="26"/>
    </row>
    <row r="174" spans="1:7" x14ac:dyDescent="0.25">
      <c r="F174"/>
      <c r="G174" s="8"/>
    </row>
    <row r="175" spans="1:7" x14ac:dyDescent="0.25">
      <c r="F175"/>
      <c r="G175" s="8"/>
    </row>
    <row r="176" spans="1:7" x14ac:dyDescent="0.25">
      <c r="F176"/>
      <c r="G176" s="8"/>
    </row>
    <row r="177" spans="6:7" x14ac:dyDescent="0.25">
      <c r="F177"/>
      <c r="G177" s="8"/>
    </row>
    <row r="178" spans="6:7" x14ac:dyDescent="0.25">
      <c r="F178"/>
      <c r="G178" s="8"/>
    </row>
    <row r="179" spans="6:7" x14ac:dyDescent="0.25">
      <c r="F179"/>
      <c r="G179" s="8"/>
    </row>
    <row r="180" spans="6:7" x14ac:dyDescent="0.25">
      <c r="F180"/>
      <c r="G180" s="8"/>
    </row>
    <row r="181" spans="6:7" x14ac:dyDescent="0.25">
      <c r="F181"/>
      <c r="G181" s="8"/>
    </row>
    <row r="182" spans="6:7" x14ac:dyDescent="0.25">
      <c r="F182"/>
      <c r="G182" s="8"/>
    </row>
    <row r="183" spans="6:7" x14ac:dyDescent="0.25">
      <c r="F183"/>
      <c r="G183" s="8"/>
    </row>
    <row r="184" spans="6:7" x14ac:dyDescent="0.25">
      <c r="F184"/>
      <c r="G184" s="8"/>
    </row>
    <row r="185" spans="6:7" x14ac:dyDescent="0.25">
      <c r="F185"/>
      <c r="G185" s="8"/>
    </row>
    <row r="186" spans="6:7" x14ac:dyDescent="0.25">
      <c r="F186"/>
      <c r="G186" s="8"/>
    </row>
    <row r="187" spans="6:7" x14ac:dyDescent="0.25">
      <c r="F187"/>
      <c r="G187" s="8"/>
    </row>
    <row r="188" spans="6:7" x14ac:dyDescent="0.25">
      <c r="F188"/>
      <c r="G188" s="8"/>
    </row>
    <row r="189" spans="6:7" x14ac:dyDescent="0.25">
      <c r="F189"/>
      <c r="G189"/>
    </row>
    <row r="190" spans="6:7" x14ac:dyDescent="0.25">
      <c r="F190"/>
      <c r="G190" s="8"/>
    </row>
    <row r="191" spans="6:7" x14ac:dyDescent="0.25">
      <c r="F191"/>
      <c r="G191" s="8"/>
    </row>
    <row r="192" spans="6:7" x14ac:dyDescent="0.25">
      <c r="F192"/>
      <c r="G192" s="8"/>
    </row>
    <row r="193" spans="6:7" x14ac:dyDescent="0.25">
      <c r="F193"/>
      <c r="G193" s="8"/>
    </row>
    <row r="194" spans="6:7" x14ac:dyDescent="0.25">
      <c r="F194"/>
      <c r="G194" s="8"/>
    </row>
    <row r="195" spans="6:7" x14ac:dyDescent="0.25">
      <c r="F195"/>
      <c r="G195" s="8"/>
    </row>
    <row r="196" spans="6:7" x14ac:dyDescent="0.25">
      <c r="F196"/>
      <c r="G196" s="8"/>
    </row>
    <row r="197" spans="6:7" x14ac:dyDescent="0.25">
      <c r="F197"/>
      <c r="G197" s="8"/>
    </row>
    <row r="198" spans="6:7" x14ac:dyDescent="0.25">
      <c r="F198"/>
      <c r="G198" s="8"/>
    </row>
    <row r="199" spans="6:7" x14ac:dyDescent="0.25">
      <c r="F199"/>
      <c r="G199" s="8"/>
    </row>
    <row r="200" spans="6:7" x14ac:dyDescent="0.25">
      <c r="F200"/>
      <c r="G200" s="8"/>
    </row>
    <row r="201" spans="6:7" x14ac:dyDescent="0.25">
      <c r="F201"/>
      <c r="G201" s="8"/>
    </row>
    <row r="202" spans="6:7" x14ac:dyDescent="0.25">
      <c r="F202"/>
      <c r="G202" s="8"/>
    </row>
    <row r="203" spans="6:7" x14ac:dyDescent="0.25">
      <c r="F203"/>
      <c r="G203" s="8"/>
    </row>
    <row r="204" spans="6:7" x14ac:dyDescent="0.25">
      <c r="F204"/>
      <c r="G204" s="8"/>
    </row>
    <row r="205" spans="6:7" x14ac:dyDescent="0.25">
      <c r="F205"/>
      <c r="G205" s="8"/>
    </row>
    <row r="206" spans="6:7" x14ac:dyDescent="0.25">
      <c r="F206"/>
      <c r="G206"/>
    </row>
    <row r="207" spans="6:7" x14ac:dyDescent="0.25">
      <c r="F207"/>
      <c r="G207" s="8"/>
    </row>
    <row r="208" spans="6:7" x14ac:dyDescent="0.25">
      <c r="F208"/>
      <c r="G208" s="8"/>
    </row>
    <row r="209" spans="6:7" x14ac:dyDescent="0.25">
      <c r="F209"/>
      <c r="G209" s="8"/>
    </row>
    <row r="210" spans="6:7" x14ac:dyDescent="0.25">
      <c r="F210"/>
      <c r="G210" s="8"/>
    </row>
    <row r="211" spans="6:7" x14ac:dyDescent="0.25">
      <c r="F211"/>
      <c r="G211" s="8"/>
    </row>
    <row r="212" spans="6:7" x14ac:dyDescent="0.25">
      <c r="F212"/>
      <c r="G212" s="8"/>
    </row>
    <row r="213" spans="6:7" x14ac:dyDescent="0.25">
      <c r="F213"/>
      <c r="G213" s="8"/>
    </row>
    <row r="214" spans="6:7" x14ac:dyDescent="0.25">
      <c r="F214"/>
      <c r="G214" s="8"/>
    </row>
    <row r="215" spans="6:7" x14ac:dyDescent="0.25">
      <c r="F215"/>
      <c r="G215" s="8"/>
    </row>
    <row r="216" spans="6:7" x14ac:dyDescent="0.25">
      <c r="F216"/>
      <c r="G216" s="8"/>
    </row>
    <row r="217" spans="6:7" x14ac:dyDescent="0.25">
      <c r="F217"/>
      <c r="G217" s="8"/>
    </row>
    <row r="218" spans="6:7" x14ac:dyDescent="0.25">
      <c r="F218"/>
      <c r="G218" s="8"/>
    </row>
    <row r="219" spans="6:7" x14ac:dyDescent="0.25">
      <c r="F219"/>
      <c r="G219" s="8"/>
    </row>
    <row r="220" spans="6:7" x14ac:dyDescent="0.25">
      <c r="F220"/>
      <c r="G220" s="8"/>
    </row>
    <row r="221" spans="6:7" x14ac:dyDescent="0.25">
      <c r="F221"/>
      <c r="G221" s="8"/>
    </row>
    <row r="222" spans="6:7" x14ac:dyDescent="0.25">
      <c r="F222"/>
      <c r="G222" s="8"/>
    </row>
    <row r="223" spans="6:7" x14ac:dyDescent="0.25">
      <c r="F223"/>
      <c r="G223"/>
    </row>
    <row r="224" spans="6:7" x14ac:dyDescent="0.25">
      <c r="F224"/>
      <c r="G224" s="8"/>
    </row>
    <row r="225" spans="6:7" x14ac:dyDescent="0.25">
      <c r="F225"/>
      <c r="G225" s="8"/>
    </row>
    <row r="226" spans="6:7" x14ac:dyDescent="0.25">
      <c r="F226"/>
      <c r="G226" s="8"/>
    </row>
    <row r="227" spans="6:7" x14ac:dyDescent="0.25">
      <c r="F227"/>
      <c r="G227" s="8"/>
    </row>
    <row r="228" spans="6:7" x14ac:dyDescent="0.25">
      <c r="F228"/>
      <c r="G228" s="8"/>
    </row>
    <row r="229" spans="6:7" x14ac:dyDescent="0.25">
      <c r="F229"/>
      <c r="G229" s="8"/>
    </row>
    <row r="230" spans="6:7" x14ac:dyDescent="0.25">
      <c r="F230"/>
      <c r="G230" s="8"/>
    </row>
    <row r="231" spans="6:7" x14ac:dyDescent="0.25">
      <c r="F231"/>
      <c r="G231" s="8"/>
    </row>
    <row r="232" spans="6:7" x14ac:dyDescent="0.25">
      <c r="F232"/>
      <c r="G232" s="8"/>
    </row>
    <row r="233" spans="6:7" x14ac:dyDescent="0.25">
      <c r="F233"/>
      <c r="G233" s="8"/>
    </row>
    <row r="234" spans="6:7" x14ac:dyDescent="0.25">
      <c r="F234"/>
      <c r="G234" s="8"/>
    </row>
    <row r="235" spans="6:7" x14ac:dyDescent="0.25">
      <c r="F235"/>
      <c r="G235" s="8"/>
    </row>
    <row r="236" spans="6:7" x14ac:dyDescent="0.25">
      <c r="F236"/>
      <c r="G236" s="8"/>
    </row>
    <row r="237" spans="6:7" x14ac:dyDescent="0.25">
      <c r="F237"/>
      <c r="G237" s="8"/>
    </row>
    <row r="238" spans="6:7" x14ac:dyDescent="0.25">
      <c r="F238"/>
      <c r="G238" s="8"/>
    </row>
    <row r="239" spans="6:7" x14ac:dyDescent="0.25">
      <c r="F239"/>
      <c r="G239" s="8"/>
    </row>
    <row r="240" spans="6:7" x14ac:dyDescent="0.25">
      <c r="F240"/>
      <c r="G240"/>
    </row>
    <row r="241" spans="6:7" x14ac:dyDescent="0.25">
      <c r="F241"/>
      <c r="G241" s="8"/>
    </row>
    <row r="242" spans="6:7" x14ac:dyDescent="0.25">
      <c r="F242"/>
      <c r="G242" s="4"/>
    </row>
    <row r="243" spans="6:7" x14ac:dyDescent="0.25">
      <c r="F243"/>
      <c r="G243" s="4"/>
    </row>
    <row r="244" spans="6:7" x14ac:dyDescent="0.25">
      <c r="F244"/>
      <c r="G244" s="4"/>
    </row>
    <row r="245" spans="6:7" x14ac:dyDescent="0.25">
      <c r="F245"/>
      <c r="G245" s="4"/>
    </row>
    <row r="246" spans="6:7" x14ac:dyDescent="0.25">
      <c r="F246"/>
      <c r="G246" s="4"/>
    </row>
    <row r="247" spans="6:7" x14ac:dyDescent="0.25">
      <c r="F247"/>
      <c r="G247" s="4"/>
    </row>
    <row r="248" spans="6:7" x14ac:dyDescent="0.25">
      <c r="F248"/>
      <c r="G248" s="4"/>
    </row>
    <row r="249" spans="6:7" x14ac:dyDescent="0.25">
      <c r="F249"/>
      <c r="G249" s="4"/>
    </row>
    <row r="250" spans="6:7" x14ac:dyDescent="0.25">
      <c r="F250"/>
      <c r="G250" s="4"/>
    </row>
    <row r="251" spans="6:7" x14ac:dyDescent="0.25">
      <c r="F251"/>
      <c r="G251" s="4"/>
    </row>
    <row r="252" spans="6:7" x14ac:dyDescent="0.25">
      <c r="F252"/>
      <c r="G252" s="4"/>
    </row>
    <row r="253" spans="6:7" x14ac:dyDescent="0.25">
      <c r="F253"/>
      <c r="G253" s="4"/>
    </row>
    <row r="254" spans="6:7" x14ac:dyDescent="0.25">
      <c r="F254"/>
      <c r="G254" s="4"/>
    </row>
    <row r="255" spans="6:7" x14ac:dyDescent="0.25">
      <c r="F255"/>
      <c r="G255" s="4"/>
    </row>
    <row r="256" spans="6:7" x14ac:dyDescent="0.25">
      <c r="F256"/>
      <c r="G256" s="4"/>
    </row>
    <row r="257" spans="6:7" x14ac:dyDescent="0.25">
      <c r="F257"/>
      <c r="G257" s="4"/>
    </row>
    <row r="258" spans="6:7" x14ac:dyDescent="0.25">
      <c r="F258"/>
      <c r="G258" s="4"/>
    </row>
    <row r="259" spans="6:7" x14ac:dyDescent="0.25">
      <c r="F259"/>
      <c r="G259" s="4"/>
    </row>
    <row r="260" spans="6:7" x14ac:dyDescent="0.25">
      <c r="F260"/>
      <c r="G260" s="4"/>
    </row>
    <row r="261" spans="6:7" x14ac:dyDescent="0.25">
      <c r="F261"/>
      <c r="G261" s="4"/>
    </row>
    <row r="262" spans="6:7" x14ac:dyDescent="0.25">
      <c r="F262"/>
      <c r="G262" s="4"/>
    </row>
    <row r="263" spans="6:7" x14ac:dyDescent="0.25">
      <c r="F263"/>
      <c r="G263" s="4"/>
    </row>
    <row r="264" spans="6:7" x14ac:dyDescent="0.25">
      <c r="F264"/>
      <c r="G264" s="4"/>
    </row>
    <row r="265" spans="6:7" x14ac:dyDescent="0.25">
      <c r="F265"/>
      <c r="G265" s="4"/>
    </row>
    <row r="266" spans="6:7" x14ac:dyDescent="0.25">
      <c r="F266"/>
      <c r="G266" s="4"/>
    </row>
    <row r="267" spans="6:7" x14ac:dyDescent="0.25">
      <c r="F267"/>
      <c r="G267" s="4"/>
    </row>
    <row r="268" spans="6:7" x14ac:dyDescent="0.25">
      <c r="F268"/>
      <c r="G268" s="4"/>
    </row>
    <row r="269" spans="6:7" x14ac:dyDescent="0.25">
      <c r="F269"/>
      <c r="G269" s="4"/>
    </row>
    <row r="270" spans="6:7" x14ac:dyDescent="0.25">
      <c r="F270"/>
      <c r="G270" s="4"/>
    </row>
    <row r="271" spans="6:7" x14ac:dyDescent="0.25">
      <c r="F271"/>
      <c r="G271" s="4"/>
    </row>
    <row r="272" spans="6:7" x14ac:dyDescent="0.25">
      <c r="F272"/>
      <c r="G272" s="4"/>
    </row>
    <row r="273" spans="6:7" x14ac:dyDescent="0.25">
      <c r="F273"/>
      <c r="G273" s="4"/>
    </row>
    <row r="274" spans="6:7" x14ac:dyDescent="0.25">
      <c r="F274"/>
      <c r="G274" s="4"/>
    </row>
    <row r="275" spans="6:7" x14ac:dyDescent="0.25">
      <c r="F275"/>
      <c r="G275" s="4"/>
    </row>
    <row r="276" spans="6:7" x14ac:dyDescent="0.25">
      <c r="F276"/>
      <c r="G276" s="4"/>
    </row>
    <row r="277" spans="6:7" x14ac:dyDescent="0.25">
      <c r="F277"/>
      <c r="G277" s="4"/>
    </row>
    <row r="278" spans="6:7" x14ac:dyDescent="0.25">
      <c r="F278"/>
      <c r="G278" s="4"/>
    </row>
    <row r="279" spans="6:7" x14ac:dyDescent="0.25">
      <c r="F279"/>
      <c r="G279" s="4"/>
    </row>
    <row r="280" spans="6:7" x14ac:dyDescent="0.25">
      <c r="F280"/>
      <c r="G280" s="4"/>
    </row>
    <row r="281" spans="6:7" x14ac:dyDescent="0.25">
      <c r="F281"/>
      <c r="G281" s="4"/>
    </row>
    <row r="282" spans="6:7" x14ac:dyDescent="0.25">
      <c r="F282"/>
      <c r="G282" s="4"/>
    </row>
    <row r="283" spans="6:7" x14ac:dyDescent="0.25">
      <c r="F283"/>
      <c r="G283" s="4"/>
    </row>
    <row r="284" spans="6:7" x14ac:dyDescent="0.25">
      <c r="F284"/>
      <c r="G284" s="4"/>
    </row>
    <row r="285" spans="6:7" x14ac:dyDescent="0.25">
      <c r="F285"/>
      <c r="G285" s="4"/>
    </row>
    <row r="286" spans="6:7" x14ac:dyDescent="0.25">
      <c r="F286"/>
      <c r="G286" s="4"/>
    </row>
    <row r="287" spans="6:7" x14ac:dyDescent="0.25">
      <c r="F287"/>
      <c r="G287" s="4"/>
    </row>
    <row r="288" spans="6:7" x14ac:dyDescent="0.25">
      <c r="F288"/>
      <c r="G288" s="4"/>
    </row>
    <row r="289" spans="6:7" x14ac:dyDescent="0.25">
      <c r="F289"/>
      <c r="G289" s="4"/>
    </row>
    <row r="290" spans="6:7" x14ac:dyDescent="0.25">
      <c r="F290"/>
      <c r="G290" s="4"/>
    </row>
    <row r="291" spans="6:7" x14ac:dyDescent="0.25">
      <c r="F291"/>
      <c r="G291" s="4"/>
    </row>
    <row r="292" spans="6:7" x14ac:dyDescent="0.25">
      <c r="F292"/>
      <c r="G292" s="4"/>
    </row>
    <row r="293" spans="6:7" x14ac:dyDescent="0.25">
      <c r="F293"/>
      <c r="G293" s="4"/>
    </row>
    <row r="294" spans="6:7" x14ac:dyDescent="0.25">
      <c r="F294"/>
      <c r="G294" s="4"/>
    </row>
    <row r="295" spans="6:7" x14ac:dyDescent="0.25">
      <c r="F295"/>
      <c r="G295" s="4"/>
    </row>
    <row r="296" spans="6:7" x14ac:dyDescent="0.25">
      <c r="F296"/>
      <c r="G296" s="4"/>
    </row>
    <row r="297" spans="6:7" x14ac:dyDescent="0.25">
      <c r="F297"/>
      <c r="G297" s="4"/>
    </row>
    <row r="298" spans="6:7" x14ac:dyDescent="0.25">
      <c r="F298"/>
      <c r="G298" s="4"/>
    </row>
    <row r="299" spans="6:7" x14ac:dyDescent="0.25">
      <c r="F299"/>
      <c r="G299" s="4"/>
    </row>
    <row r="300" spans="6:7" x14ac:dyDescent="0.25">
      <c r="F300"/>
      <c r="G300" s="4"/>
    </row>
    <row r="301" spans="6:7" x14ac:dyDescent="0.25">
      <c r="F301"/>
      <c r="G301" s="4"/>
    </row>
    <row r="302" spans="6:7" x14ac:dyDescent="0.25">
      <c r="F302"/>
      <c r="G302" s="4"/>
    </row>
    <row r="303" spans="6:7" x14ac:dyDescent="0.25">
      <c r="F303"/>
      <c r="G303" s="4"/>
    </row>
    <row r="304" spans="6:7" x14ac:dyDescent="0.25">
      <c r="F304"/>
      <c r="G304" s="4"/>
    </row>
    <row r="305" spans="6:7" x14ac:dyDescent="0.25">
      <c r="F305"/>
      <c r="G30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Ratios Pivot Table</vt:lpstr>
      <vt:lpstr> Pivot Balance Sheets</vt:lpstr>
      <vt:lpstr> Pivot Income Statements</vt:lpstr>
      <vt:lpstr> Ratios Martinrea</vt:lpstr>
      <vt:lpstr> Ratios Linamar</vt:lpstr>
      <vt:lpstr>Q1 Data combined</vt:lpstr>
      <vt:lpstr>Q2 Income Statements Combined</vt:lpstr>
      <vt:lpstr>Q2 Balance Sheets 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Juuso Knuutinen</dc:creator>
  <cp:keywords/>
  <dc:description/>
  <cp:lastModifiedBy>Knuutinen Juuso</cp:lastModifiedBy>
  <cp:revision/>
  <dcterms:created xsi:type="dcterms:W3CDTF">2024-11-20T01:41:12Z</dcterms:created>
  <dcterms:modified xsi:type="dcterms:W3CDTF">2025-03-26T13:35:23Z</dcterms:modified>
  <cp:category/>
  <cp:contentStatus/>
</cp:coreProperties>
</file>