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gojo\Desktop\"/>
    </mc:Choice>
  </mc:AlternateContent>
  <xr:revisionPtr revIDLastSave="0" documentId="8_{C31633CD-3626-4C60-9AB4-4943557DA810}" xr6:coauthVersionLast="46" xr6:coauthVersionMax="46" xr10:uidLastSave="{00000000-0000-0000-0000-000000000000}"/>
  <bookViews>
    <workbookView xWindow="69720" yWindow="-120" windowWidth="25440" windowHeight="15390" xr2:uid="{00000000-000D-0000-FFFF-FFFF00000000}"/>
  </bookViews>
  <sheets>
    <sheet name="LED light" sheetId="1" r:id="rId1"/>
    <sheet name="Transmitbytes" sheetId="2" r:id="rId2"/>
    <sheet name="BME consump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E4" i="3"/>
  <c r="D4" i="3"/>
  <c r="C4" i="3"/>
  <c r="C7" i="3" s="1"/>
  <c r="J20" i="1"/>
  <c r="G20" i="1"/>
  <c r="C15" i="1"/>
  <c r="D20" i="1" s="1"/>
  <c r="I12" i="1"/>
  <c r="J12" i="1" s="1"/>
  <c r="H12" i="1"/>
  <c r="E12" i="1"/>
  <c r="G12" i="1" s="1"/>
  <c r="D12" i="1"/>
  <c r="C12" i="1"/>
  <c r="I11" i="1"/>
  <c r="J11" i="1" s="1"/>
  <c r="H11" i="1"/>
  <c r="E11" i="1"/>
  <c r="G11" i="1" s="1"/>
  <c r="D11" i="1"/>
  <c r="C11" i="1"/>
  <c r="I10" i="1"/>
  <c r="J10" i="1" s="1"/>
  <c r="H10" i="1"/>
  <c r="E10" i="1"/>
  <c r="G10" i="1" s="1"/>
  <c r="D10" i="1"/>
  <c r="C10" i="1"/>
  <c r="I9" i="1"/>
  <c r="J9" i="1" s="1"/>
  <c r="H9" i="1"/>
  <c r="E9" i="1"/>
  <c r="G9" i="1" s="1"/>
  <c r="D9" i="1"/>
  <c r="C9" i="1"/>
  <c r="J8" i="1"/>
  <c r="G8" i="1"/>
  <c r="E8" i="1"/>
  <c r="D8" i="1"/>
  <c r="J7" i="1"/>
  <c r="G7" i="1"/>
  <c r="C7" i="1"/>
  <c r="D7" i="1" s="1"/>
  <c r="J6" i="1"/>
  <c r="G6" i="1"/>
  <c r="C6" i="1"/>
  <c r="D6" i="1" s="1"/>
  <c r="H5" i="1"/>
  <c r="J5" i="1" s="1"/>
  <c r="G5" i="1"/>
  <c r="C5" i="1"/>
  <c r="D5" i="1" s="1"/>
  <c r="J4" i="1"/>
  <c r="Q4" i="1" s="1"/>
  <c r="I4" i="1"/>
  <c r="G4" i="1"/>
  <c r="D4" i="1"/>
  <c r="I3" i="1"/>
  <c r="J3" i="1" s="1"/>
  <c r="H3" i="1"/>
  <c r="G3" i="1"/>
  <c r="G17" i="1" s="1"/>
  <c r="E3" i="1"/>
  <c r="C3" i="1"/>
  <c r="D3" i="1" s="1"/>
  <c r="J2" i="1"/>
  <c r="G2" i="1"/>
  <c r="Q2" i="1" s="1"/>
  <c r="D2" i="1"/>
  <c r="O13" i="1" l="1"/>
  <c r="G19" i="1"/>
  <c r="G21" i="1" s="1"/>
  <c r="G22" i="1" s="1"/>
  <c r="Q9" i="1"/>
  <c r="J17" i="1"/>
  <c r="Q3" i="1"/>
  <c r="Q13" i="1" s="1"/>
  <c r="O8" i="1"/>
  <c r="Q11" i="1"/>
  <c r="O5" i="1"/>
  <c r="Q5" i="1"/>
  <c r="O10" i="1"/>
  <c r="Q12" i="1"/>
  <c r="Q6" i="1"/>
  <c r="Q7" i="1"/>
  <c r="Q10" i="1"/>
  <c r="O12" i="1"/>
  <c r="O11" i="1"/>
  <c r="D17" i="1"/>
  <c r="O9" i="1"/>
  <c r="O3" i="1"/>
  <c r="Q8" i="1"/>
  <c r="R4" i="1" l="1"/>
  <c r="R2" i="1"/>
  <c r="R5" i="1"/>
  <c r="P13" i="1"/>
  <c r="J19" i="1"/>
  <c r="J21" i="1" s="1"/>
  <c r="J22" i="1" s="1"/>
  <c r="R8" i="1"/>
  <c r="R10" i="1"/>
  <c r="R3" i="1"/>
  <c r="R7" i="1"/>
  <c r="R9" i="1"/>
  <c r="R12" i="1"/>
  <c r="R11" i="1"/>
  <c r="D19" i="1"/>
  <c r="Q17" i="1"/>
  <c r="N13" i="1"/>
  <c r="R6" i="1"/>
  <c r="O7" i="1"/>
  <c r="O6" i="1"/>
  <c r="O2" i="1"/>
  <c r="O4" i="1"/>
  <c r="N2" i="1" l="1"/>
  <c r="N4" i="1"/>
  <c r="N10" i="1"/>
  <c r="N7" i="1"/>
  <c r="N11" i="1"/>
  <c r="N9" i="1"/>
  <c r="N8" i="1"/>
  <c r="N3" i="1"/>
  <c r="N12" i="1"/>
  <c r="N5" i="1"/>
  <c r="N6" i="1"/>
  <c r="D21" i="1"/>
  <c r="K19" i="1"/>
  <c r="K28" i="1" s="1"/>
  <c r="P8" i="1"/>
  <c r="P6" i="1"/>
  <c r="P2" i="1"/>
  <c r="P12" i="1"/>
  <c r="P11" i="1"/>
  <c r="P10" i="1"/>
  <c r="P7" i="1"/>
  <c r="P4" i="1"/>
  <c r="P9" i="1"/>
  <c r="P5" i="1"/>
  <c r="P3" i="1"/>
  <c r="K21" i="1" l="1"/>
  <c r="K23" i="1" s="1"/>
  <c r="D22" i="1"/>
  <c r="K22" i="1" l="1"/>
  <c r="K24" i="1" l="1"/>
  <c r="K25" i="1" s="1"/>
  <c r="G26" i="1"/>
  <c r="O14" i="1" s="1"/>
  <c r="J26" i="1"/>
  <c r="P14" i="1" s="1"/>
  <c r="D26" i="1"/>
  <c r="N14" i="1" s="1"/>
</calcChain>
</file>

<file path=xl/sharedStrings.xml><?xml version="1.0" encoding="utf-8"?>
<sst xmlns="http://schemas.openxmlformats.org/spreadsheetml/2006/main" count="67" uniqueCount="64">
  <si>
    <t>Part</t>
  </si>
  <si>
    <t>Sleep</t>
  </si>
  <si>
    <t>Estimated time Sleep</t>
  </si>
  <si>
    <t>Total uA*ms sleep</t>
  </si>
  <si>
    <t>Intermediate state</t>
  </si>
  <si>
    <t>Estimated time intermediate state</t>
  </si>
  <si>
    <t>Total uA*ms intermediate state</t>
  </si>
  <si>
    <t>Active</t>
  </si>
  <si>
    <t>Estimate time Active</t>
  </si>
  <si>
    <t>Total uA*ms active</t>
  </si>
  <si>
    <t>Notes</t>
  </si>
  <si>
    <t xml:space="preserve">
Consumption unit is uA
Time unit is ms
per cycle calculation</t>
  </si>
  <si>
    <t>CPU runs on 1 Mhz, Vcc = 3.6 - 1.8V
Measurement every 2 minutes
30 Cycles</t>
  </si>
  <si>
    <t>Percent sleep</t>
  </si>
  <si>
    <t>Percent Intermediate</t>
  </si>
  <si>
    <t>Percent active</t>
  </si>
  <si>
    <t>Total per part</t>
  </si>
  <si>
    <t>Percentage</t>
  </si>
  <si>
    <t>ATmega328pb</t>
  </si>
  <si>
    <t>20ms for calculations - 405 is aligned with 34.1 of datasheet &amp; measured - sleep current of RFM69 + bme280</t>
  </si>
  <si>
    <t>TPL5010</t>
  </si>
  <si>
    <t>STM1061</t>
  </si>
  <si>
    <t>Need to assess the ability to power from port</t>
  </si>
  <si>
    <t>RFM69W</t>
  </si>
  <si>
    <t>Average SPI transfer + transmit at 13dbm</t>
  </si>
  <si>
    <t>BME280</t>
  </si>
  <si>
    <t>Estimated average during measurement + 7ms for data transfer on I2C/TWI</t>
  </si>
  <si>
    <t>Led</t>
  </si>
  <si>
    <t>Vcc = 3V</t>
  </si>
  <si>
    <t>I2C pullups</t>
  </si>
  <si>
    <t>Reset pullups</t>
  </si>
  <si>
    <t>Port pullups</t>
  </si>
  <si>
    <t>Battery self-discharge</t>
  </si>
  <si>
    <t>1% per year</t>
  </si>
  <si>
    <t>Capacitor self-discharge</t>
  </si>
  <si>
    <t>http://www.ganssle.com/reports/ultra-low-power-design.html#leaksanddrains (6x100nF,1x1000nF,1x100uF), hmmmm probably C6 is like 50uF at 3v</t>
  </si>
  <si>
    <t>0.00003mAh = 100uF/1V</t>
  </si>
  <si>
    <t>Total Cycle time</t>
  </si>
  <si>
    <t>Total uA*ms</t>
  </si>
  <si>
    <t>Total mA*h per cycle</t>
  </si>
  <si>
    <t>Total Cycles per hour</t>
  </si>
  <si>
    <t>mAh per day</t>
  </si>
  <si>
    <t>mAh per month</t>
  </si>
  <si>
    <t>Days at battery capacity</t>
  </si>
  <si>
    <t>Months at battery capacity</t>
  </si>
  <si>
    <t>Years at battery capacity</t>
  </si>
  <si>
    <t>Percentage used</t>
  </si>
  <si>
    <t>Battery Capacity at A13</t>
  </si>
  <si>
    <t>Cycles per capacity</t>
  </si>
  <si>
    <t>Cycle #</t>
  </si>
  <si>
    <t>CycleT (micros/millis?)</t>
  </si>
  <si>
    <t>Temperature</t>
  </si>
  <si>
    <t>Humidity</t>
  </si>
  <si>
    <t>Pressure</t>
  </si>
  <si>
    <t>BatStatus</t>
  </si>
  <si>
    <t>ID</t>
  </si>
  <si>
    <t>Range</t>
  </si>
  <si>
    <t>0-???</t>
  </si>
  <si>
    <t>0- ???</t>
  </si>
  <si>
    <t>Actual number of bytes</t>
  </si>
  <si>
    <t>I/O subsystem?</t>
  </si>
  <si>
    <t>Oversampling</t>
  </si>
  <si>
    <t>Non-sleep ms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</si>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</sst>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Arial"/>
    </font>
    <font>
      <sz val="10"/>
      <color rgb="FF000000"/>
      <name val="'Arial'"/>
    </font>
    <font>
      <b/>
      <sz val="1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10" fontId="1" fillId="0" borderId="0" xfId="0" applyNumberFormat="1" applyFont="1"/>
    <xf numFmtId="10" fontId="1" fillId="0" borderId="0" xfId="0" applyNumberFormat="1" applyFont="1" applyAlignment="1"/>
    <xf numFmtId="0" fontId="4" fillId="0" borderId="0" xfId="0" applyFont="1"/>
    <xf numFmtId="0" fontId="4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9" sqref="A19"/>
    </sheetView>
  </sheetViews>
  <sheetFormatPr defaultColWidth="14.3984375" defaultRowHeight="15.75" customHeight="1"/>
  <cols>
    <col min="1" max="1" width="21" customWidth="1"/>
    <col min="2" max="2" width="23.265625" customWidth="1"/>
    <col min="4" max="4" width="16.1328125" customWidth="1"/>
    <col min="10" max="10" width="23.53125" customWidth="1"/>
    <col min="11" max="11" width="66" customWidth="1"/>
    <col min="12" max="12" width="41" customWidth="1"/>
    <col min="13" max="13" width="33.1328125" customWidth="1"/>
  </cols>
  <sheetData>
    <row r="1" spans="1:18" ht="58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3.15">
      <c r="A2" s="1" t="s">
        <v>18</v>
      </c>
      <c r="B2" s="1">
        <v>0.25</v>
      </c>
      <c r="C2" s="4">
        <v>120000</v>
      </c>
      <c r="D2" s="1">
        <f t="shared" ref="D2:D12" si="0">B2*C2</f>
        <v>30000</v>
      </c>
      <c r="E2" s="1">
        <v>0.25</v>
      </c>
      <c r="G2" s="1">
        <f t="shared" ref="G2:G12" si="1">E2*F2</f>
        <v>0</v>
      </c>
      <c r="H2" s="1">
        <v>405</v>
      </c>
      <c r="I2" s="1">
        <v>45</v>
      </c>
      <c r="J2" s="1">
        <f t="shared" ref="J2:J12" si="2">I2*H2</f>
        <v>18225</v>
      </c>
      <c r="K2" s="1" t="s">
        <v>19</v>
      </c>
      <c r="N2" s="5">
        <f t="shared" ref="N2:N12" si="3">D2/N$13</f>
        <v>4.5573135037938722E-2</v>
      </c>
      <c r="O2" s="5">
        <f t="shared" ref="O2:O12" si="4">G2/O$13</f>
        <v>0</v>
      </c>
      <c r="P2" s="5">
        <f t="shared" ref="P2:P12" si="5">J2/P$13</f>
        <v>8.140008922218446E-2</v>
      </c>
      <c r="Q2">
        <f t="shared" ref="Q2:Q12" si="6">J2+G2+D2</f>
        <v>48225</v>
      </c>
      <c r="R2" s="6">
        <f t="shared" ref="R2:R12" si="7">Q2/$Q$13</f>
        <v>5.4665921233381251E-2</v>
      </c>
    </row>
    <row r="3" spans="1:18" ht="12.75">
      <c r="A3" s="1" t="s">
        <v>20</v>
      </c>
      <c r="B3" s="1">
        <v>3.5000000000000003E-2</v>
      </c>
      <c r="C3" s="7">
        <f>$C$2</f>
        <v>120000</v>
      </c>
      <c r="D3" s="1">
        <f t="shared" si="0"/>
        <v>4200</v>
      </c>
      <c r="E3" s="8">
        <f>B3</f>
        <v>3.5000000000000003E-2</v>
      </c>
      <c r="F3" s="1">
        <v>9.9999999999999995E-7</v>
      </c>
      <c r="G3" s="1">
        <f t="shared" si="1"/>
        <v>3.5000000000000002E-8</v>
      </c>
      <c r="H3" s="8">
        <f>B3</f>
        <v>3.5000000000000003E-2</v>
      </c>
      <c r="I3" s="7">
        <f t="shared" ref="I3:I4" si="8">$I$2 + $F$2</f>
        <v>45</v>
      </c>
      <c r="J3" s="1">
        <f t="shared" si="2"/>
        <v>1.5750000000000002</v>
      </c>
      <c r="N3" s="5">
        <f t="shared" si="3"/>
        <v>6.3802389053114203E-3</v>
      </c>
      <c r="O3" s="5">
        <f t="shared" si="4"/>
        <v>1</v>
      </c>
      <c r="P3" s="5">
        <f t="shared" si="5"/>
        <v>7.0345756117937191E-6</v>
      </c>
      <c r="Q3">
        <f t="shared" si="6"/>
        <v>4201.5750000349999</v>
      </c>
      <c r="R3" s="6">
        <f t="shared" si="7"/>
        <v>4.7627365061287119E-3</v>
      </c>
    </row>
    <row r="4" spans="1:18" ht="12.75">
      <c r="A4" s="1" t="s">
        <v>21</v>
      </c>
      <c r="B4" s="1">
        <v>0</v>
      </c>
      <c r="C4" s="1">
        <v>0</v>
      </c>
      <c r="D4" s="1">
        <f t="shared" si="0"/>
        <v>0</v>
      </c>
      <c r="E4" s="1">
        <v>0.9</v>
      </c>
      <c r="G4" s="1">
        <f t="shared" si="1"/>
        <v>0</v>
      </c>
      <c r="H4" s="1">
        <v>0.9</v>
      </c>
      <c r="I4" s="7">
        <f t="shared" si="8"/>
        <v>45</v>
      </c>
      <c r="J4" s="1">
        <f t="shared" si="2"/>
        <v>40.5</v>
      </c>
      <c r="K4" s="1" t="s">
        <v>22</v>
      </c>
      <c r="N4" s="5">
        <f t="shared" si="3"/>
        <v>0</v>
      </c>
      <c r="O4" s="5">
        <f t="shared" si="4"/>
        <v>0</v>
      </c>
      <c r="P4" s="5">
        <f t="shared" si="5"/>
        <v>1.8088908716040991E-4</v>
      </c>
      <c r="Q4">
        <f t="shared" si="6"/>
        <v>40.5</v>
      </c>
      <c r="R4" s="6">
        <f t="shared" si="7"/>
        <v>4.5909171797862947E-5</v>
      </c>
    </row>
    <row r="5" spans="1:18" ht="12.75">
      <c r="A5" s="1" t="s">
        <v>23</v>
      </c>
      <c r="B5" s="1">
        <v>0.1</v>
      </c>
      <c r="C5" s="7">
        <f>C15-I5</f>
        <v>120035</v>
      </c>
      <c r="D5" s="1">
        <f t="shared" si="0"/>
        <v>12003.5</v>
      </c>
      <c r="E5" s="1">
        <v>0.1</v>
      </c>
      <c r="G5" s="1">
        <f t="shared" si="1"/>
        <v>0</v>
      </c>
      <c r="H5" s="1">
        <f>(45000 * 4 + 1200* 6) / 10</f>
        <v>18720</v>
      </c>
      <c r="I5" s="1">
        <v>10</v>
      </c>
      <c r="J5" s="1">
        <f t="shared" si="2"/>
        <v>187200</v>
      </c>
      <c r="K5" s="1" t="s">
        <v>24</v>
      </c>
      <c r="N5" s="5">
        <f t="shared" si="3"/>
        <v>1.8234570880929914E-2</v>
      </c>
      <c r="O5" s="5">
        <f t="shared" si="4"/>
        <v>0</v>
      </c>
      <c r="P5" s="5">
        <f t="shared" si="5"/>
        <v>0.83610955843033907</v>
      </c>
      <c r="Q5">
        <f t="shared" si="6"/>
        <v>199203.5</v>
      </c>
      <c r="R5" s="6">
        <f t="shared" si="7"/>
        <v>0.22580907911692819</v>
      </c>
    </row>
    <row r="6" spans="1:18" ht="12.75">
      <c r="A6" s="1" t="s">
        <v>25</v>
      </c>
      <c r="B6" s="1">
        <v>0.1</v>
      </c>
      <c r="C6" s="7">
        <f>C15-I6</f>
        <v>120031</v>
      </c>
      <c r="D6" s="1">
        <f t="shared" si="0"/>
        <v>12003.1</v>
      </c>
      <c r="E6" s="1">
        <v>0.1</v>
      </c>
      <c r="G6" s="1">
        <f t="shared" si="1"/>
        <v>0</v>
      </c>
      <c r="H6" s="1">
        <v>443</v>
      </c>
      <c r="I6" s="1">
        <v>14</v>
      </c>
      <c r="J6" s="1">
        <f t="shared" si="2"/>
        <v>6202</v>
      </c>
      <c r="K6" s="1" t="s">
        <v>26</v>
      </c>
      <c r="N6" s="5">
        <f t="shared" si="3"/>
        <v>1.823396323912941E-2</v>
      </c>
      <c r="O6" s="5">
        <f t="shared" si="4"/>
        <v>0</v>
      </c>
      <c r="P6" s="5">
        <f t="shared" si="5"/>
        <v>2.7700595520218821E-2</v>
      </c>
      <c r="Q6">
        <f t="shared" si="6"/>
        <v>18205.099999999999</v>
      </c>
      <c r="R6" s="6">
        <f t="shared" si="7"/>
        <v>2.063656946906851E-2</v>
      </c>
    </row>
    <row r="7" spans="1:18" ht="12.75">
      <c r="A7" s="1" t="s">
        <v>27</v>
      </c>
      <c r="B7" s="1">
        <v>0</v>
      </c>
      <c r="C7" s="7">
        <f>C15-I7</f>
        <v>120044</v>
      </c>
      <c r="D7" s="1">
        <f t="shared" si="0"/>
        <v>0</v>
      </c>
      <c r="G7" s="1">
        <f t="shared" si="1"/>
        <v>0</v>
      </c>
      <c r="H7" s="1">
        <v>12000</v>
      </c>
      <c r="I7" s="1">
        <v>1</v>
      </c>
      <c r="J7" s="1">
        <f t="shared" si="2"/>
        <v>12000</v>
      </c>
      <c r="K7" s="1" t="s">
        <v>28</v>
      </c>
      <c r="N7" s="5">
        <f t="shared" si="3"/>
        <v>0</v>
      </c>
      <c r="O7" s="5">
        <f t="shared" si="4"/>
        <v>0</v>
      </c>
      <c r="P7" s="5">
        <f t="shared" si="5"/>
        <v>5.359676656604738E-2</v>
      </c>
      <c r="Q7">
        <f t="shared" si="6"/>
        <v>12000</v>
      </c>
      <c r="R7" s="6">
        <f t="shared" si="7"/>
        <v>1.3602717569737171E-2</v>
      </c>
    </row>
    <row r="8" spans="1:18" ht="12.75">
      <c r="A8" s="1" t="s">
        <v>29</v>
      </c>
      <c r="B8" s="1">
        <v>0</v>
      </c>
      <c r="C8" s="1">
        <v>0</v>
      </c>
      <c r="D8" s="1">
        <f t="shared" si="0"/>
        <v>0</v>
      </c>
      <c r="E8" s="1">
        <f t="shared" ref="E8:E12" si="9">B8</f>
        <v>0</v>
      </c>
      <c r="G8" s="1">
        <f t="shared" si="1"/>
        <v>0</v>
      </c>
      <c r="H8" s="1">
        <v>0.1</v>
      </c>
      <c r="I8" s="1">
        <v>0</v>
      </c>
      <c r="J8" s="1">
        <f t="shared" si="2"/>
        <v>0</v>
      </c>
      <c r="N8" s="5">
        <f t="shared" si="3"/>
        <v>0</v>
      </c>
      <c r="O8" s="5">
        <f t="shared" si="4"/>
        <v>0</v>
      </c>
      <c r="P8" s="5">
        <f t="shared" si="5"/>
        <v>0</v>
      </c>
      <c r="Q8">
        <f t="shared" si="6"/>
        <v>0</v>
      </c>
      <c r="R8" s="6">
        <f t="shared" si="7"/>
        <v>0</v>
      </c>
    </row>
    <row r="9" spans="1:18" ht="12.75">
      <c r="A9" s="1" t="s">
        <v>30</v>
      </c>
      <c r="B9" s="1">
        <v>0</v>
      </c>
      <c r="C9" s="7">
        <f t="shared" ref="C9:C12" si="10">$C$2</f>
        <v>120000</v>
      </c>
      <c r="D9" s="1">
        <f t="shared" si="0"/>
        <v>0</v>
      </c>
      <c r="E9" s="1">
        <f t="shared" si="9"/>
        <v>0</v>
      </c>
      <c r="G9" s="1">
        <f t="shared" si="1"/>
        <v>0</v>
      </c>
      <c r="H9" s="1">
        <f t="shared" ref="H9:H12" si="11">B9</f>
        <v>0</v>
      </c>
      <c r="I9" s="7">
        <f t="shared" ref="I9:I12" si="12">$I$2 + $F$2</f>
        <v>45</v>
      </c>
      <c r="J9" s="1">
        <f t="shared" si="2"/>
        <v>0</v>
      </c>
      <c r="N9" s="5">
        <f t="shared" si="3"/>
        <v>0</v>
      </c>
      <c r="O9" s="5">
        <f t="shared" si="4"/>
        <v>0</v>
      </c>
      <c r="P9" s="5">
        <f t="shared" si="5"/>
        <v>0</v>
      </c>
      <c r="Q9">
        <f t="shared" si="6"/>
        <v>0</v>
      </c>
      <c r="R9" s="6">
        <f t="shared" si="7"/>
        <v>0</v>
      </c>
    </row>
    <row r="10" spans="1:18" ht="12.75">
      <c r="A10" s="1" t="s">
        <v>31</v>
      </c>
      <c r="B10" s="1">
        <v>0</v>
      </c>
      <c r="C10" s="7">
        <f t="shared" si="10"/>
        <v>120000</v>
      </c>
      <c r="D10" s="1">
        <f t="shared" si="0"/>
        <v>0</v>
      </c>
      <c r="E10" s="1">
        <f t="shared" si="9"/>
        <v>0</v>
      </c>
      <c r="G10" s="1">
        <f t="shared" si="1"/>
        <v>0</v>
      </c>
      <c r="H10" s="1">
        <f t="shared" si="11"/>
        <v>0</v>
      </c>
      <c r="I10" s="7">
        <f t="shared" si="12"/>
        <v>45</v>
      </c>
      <c r="J10" s="1">
        <f t="shared" si="2"/>
        <v>0</v>
      </c>
      <c r="N10" s="5">
        <f t="shared" si="3"/>
        <v>0</v>
      </c>
      <c r="O10" s="5">
        <f t="shared" si="4"/>
        <v>0</v>
      </c>
      <c r="P10" s="5">
        <f t="shared" si="5"/>
        <v>0</v>
      </c>
      <c r="Q10">
        <f t="shared" si="6"/>
        <v>0</v>
      </c>
      <c r="R10" s="6">
        <f t="shared" si="7"/>
        <v>0</v>
      </c>
    </row>
    <row r="11" spans="1:18" ht="13.15">
      <c r="A11" s="1" t="s">
        <v>32</v>
      </c>
      <c r="B11" s="4">
        <v>6.3299999999999999E-4</v>
      </c>
      <c r="C11" s="7">
        <f t="shared" si="10"/>
        <v>120000</v>
      </c>
      <c r="D11" s="1">
        <f t="shared" si="0"/>
        <v>75.959999999999994</v>
      </c>
      <c r="E11" s="8">
        <f t="shared" si="9"/>
        <v>6.3299999999999999E-4</v>
      </c>
      <c r="G11" s="1">
        <f t="shared" si="1"/>
        <v>0</v>
      </c>
      <c r="H11" s="8">
        <f t="shared" si="11"/>
        <v>6.3299999999999999E-4</v>
      </c>
      <c r="I11" s="7">
        <f t="shared" si="12"/>
        <v>45</v>
      </c>
      <c r="J11" s="1">
        <f t="shared" si="2"/>
        <v>2.8485E-2</v>
      </c>
      <c r="K11" s="1" t="s">
        <v>33</v>
      </c>
      <c r="N11" s="5">
        <f t="shared" si="3"/>
        <v>1.1539117791606082E-4</v>
      </c>
      <c r="O11" s="5">
        <f t="shared" si="4"/>
        <v>0</v>
      </c>
      <c r="P11" s="5">
        <f t="shared" si="5"/>
        <v>1.2722532463615498E-7</v>
      </c>
      <c r="Q11">
        <f t="shared" si="6"/>
        <v>75.988484999999997</v>
      </c>
      <c r="R11" s="6">
        <f t="shared" si="7"/>
        <v>8.6137491667267452E-5</v>
      </c>
    </row>
    <row r="12" spans="1:18" ht="13.15">
      <c r="A12" s="1" t="s">
        <v>34</v>
      </c>
      <c r="B12" s="4">
        <v>5</v>
      </c>
      <c r="C12" s="7">
        <f t="shared" si="10"/>
        <v>120000</v>
      </c>
      <c r="D12" s="1">
        <f t="shared" si="0"/>
        <v>600000</v>
      </c>
      <c r="E12" s="8">
        <f t="shared" si="9"/>
        <v>5</v>
      </c>
      <c r="G12" s="1">
        <f t="shared" si="1"/>
        <v>0</v>
      </c>
      <c r="H12" s="8">
        <f t="shared" si="11"/>
        <v>5</v>
      </c>
      <c r="I12" s="7">
        <f t="shared" si="12"/>
        <v>45</v>
      </c>
      <c r="J12" s="1">
        <f t="shared" si="2"/>
        <v>225</v>
      </c>
      <c r="K12" s="1" t="s">
        <v>35</v>
      </c>
      <c r="N12" s="5">
        <f t="shared" si="3"/>
        <v>0.91146270075877445</v>
      </c>
      <c r="O12" s="5">
        <f t="shared" si="4"/>
        <v>0</v>
      </c>
      <c r="P12" s="5">
        <f t="shared" si="5"/>
        <v>1.0049393731133883E-3</v>
      </c>
      <c r="Q12">
        <f t="shared" si="6"/>
        <v>600225</v>
      </c>
      <c r="R12" s="6">
        <f t="shared" si="7"/>
        <v>0.68039092944129109</v>
      </c>
    </row>
    <row r="13" spans="1:18" ht="13.15">
      <c r="A13" s="4">
        <v>180</v>
      </c>
      <c r="N13" s="9">
        <f>D17</f>
        <v>658282.56000000006</v>
      </c>
      <c r="O13" s="9">
        <f>G17</f>
        <v>3.5000000000000002E-8</v>
      </c>
      <c r="P13" s="9">
        <f>J17</f>
        <v>223894.103485</v>
      </c>
      <c r="Q13" s="9">
        <f>SUM(Q2:Q12)</f>
        <v>882176.66348503495</v>
      </c>
    </row>
    <row r="14" spans="1:18" ht="12.75">
      <c r="A14" s="1" t="s">
        <v>36</v>
      </c>
      <c r="N14" s="5">
        <f>D26</f>
        <v>0.74620264539696346</v>
      </c>
      <c r="O14" s="5">
        <f>G26</f>
        <v>3.9674592911733409E-14</v>
      </c>
      <c r="P14" s="5">
        <f>J26</f>
        <v>0.25379735460299685</v>
      </c>
    </row>
    <row r="15" spans="1:18" ht="12.75">
      <c r="A15" s="1" t="s">
        <v>37</v>
      </c>
      <c r="C15">
        <f>C2+I2</f>
        <v>120045</v>
      </c>
    </row>
    <row r="17" spans="1:17" ht="13.15">
      <c r="A17" s="1" t="s">
        <v>38</v>
      </c>
      <c r="D17">
        <f>SUM(D2:D12)</f>
        <v>658282.56000000006</v>
      </c>
      <c r="G17">
        <f>SUM(G2:G12)</f>
        <v>3.5000000000000002E-8</v>
      </c>
      <c r="J17">
        <f>SUM(J2:J12)</f>
        <v>223894.103485</v>
      </c>
      <c r="N17" s="9"/>
      <c r="O17" s="9"/>
      <c r="P17" s="9"/>
      <c r="Q17" s="9">
        <f>SUM(C17:J17)</f>
        <v>882176.66348503507</v>
      </c>
    </row>
    <row r="19" spans="1:17" ht="12.75">
      <c r="A19" s="1" t="s">
        <v>39</v>
      </c>
      <c r="D19">
        <f>D17/(1000*1000*3600)</f>
        <v>1.8285626666666668E-4</v>
      </c>
      <c r="G19">
        <f>G17/(1000*1000*3600)</f>
        <v>9.7222222222222224E-18</v>
      </c>
      <c r="J19">
        <f>J17/(1000*1000*3600)</f>
        <v>6.2192806523611111E-5</v>
      </c>
      <c r="K19">
        <f>SUM(D19:J19)</f>
        <v>2.4504907319028749E-4</v>
      </c>
    </row>
    <row r="20" spans="1:17" ht="12.75">
      <c r="A20" s="1" t="s">
        <v>40</v>
      </c>
      <c r="D20">
        <f>(3600*1000)/$C$15</f>
        <v>29.988754217168562</v>
      </c>
      <c r="G20">
        <f>(3600*1000)/$C$15</f>
        <v>29.988754217168562</v>
      </c>
      <c r="J20">
        <f>(3600*1000)/$C$15</f>
        <v>29.988754217168562</v>
      </c>
    </row>
    <row r="21" spans="1:17" ht="12.75">
      <c r="A21" s="1" t="s">
        <v>41</v>
      </c>
      <c r="D21">
        <f>D19*24*D20</f>
        <v>0.13160715931525677</v>
      </c>
      <c r="G21">
        <f>G19*24*G20</f>
        <v>6.9973759840059974E-15</v>
      </c>
      <c r="J21">
        <f>J19*24*J20</f>
        <v>4.476203493389979E-2</v>
      </c>
      <c r="K21">
        <f t="shared" ref="K21:K22" si="13">SUM(D21:J21)</f>
        <v>0.17636919424916356</v>
      </c>
    </row>
    <row r="22" spans="1:17" ht="12.75">
      <c r="A22" s="1" t="s">
        <v>42</v>
      </c>
      <c r="D22">
        <f>D21*30</f>
        <v>3.9482147794577029</v>
      </c>
      <c r="G22">
        <f>G21*30</f>
        <v>2.0992127952017991E-13</v>
      </c>
      <c r="J22">
        <f>J21*30</f>
        <v>1.3428610480169938</v>
      </c>
      <c r="K22">
        <f t="shared" si="13"/>
        <v>5.2910758274749066</v>
      </c>
    </row>
    <row r="23" spans="1:17" ht="13.15">
      <c r="A23" s="1" t="s">
        <v>43</v>
      </c>
      <c r="K23" s="9">
        <f t="shared" ref="K23:K24" si="14">$A$13/K21</f>
        <v>1020.5863941619366</v>
      </c>
    </row>
    <row r="24" spans="1:17" ht="12.75">
      <c r="A24" s="1" t="s">
        <v>44</v>
      </c>
      <c r="K24">
        <f t="shared" si="14"/>
        <v>34.019546472064555</v>
      </c>
    </row>
    <row r="25" spans="1:17" ht="12.75">
      <c r="A25" s="1" t="s">
        <v>45</v>
      </c>
      <c r="K25">
        <f>K24/12</f>
        <v>2.8349622060053794</v>
      </c>
    </row>
    <row r="26" spans="1:17" ht="12.75">
      <c r="A26" s="1" t="s">
        <v>46</v>
      </c>
      <c r="D26" s="5">
        <f>D22/K22</f>
        <v>0.74620264539696346</v>
      </c>
      <c r="G26" s="5">
        <f>G22/K22</f>
        <v>3.9674592911733409E-14</v>
      </c>
      <c r="J26" s="5">
        <f>J22/K22</f>
        <v>0.25379735460299685</v>
      </c>
    </row>
    <row r="27" spans="1:17" ht="12.75">
      <c r="A27" s="1" t="s">
        <v>47</v>
      </c>
    </row>
    <row r="28" spans="1:17" ht="12.75">
      <c r="A28" s="1" t="s">
        <v>48</v>
      </c>
      <c r="K28" s="1">
        <f>$A$13/K19</f>
        <v>734546.74876580713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"/>
  <sheetViews>
    <sheetView workbookViewId="0"/>
  </sheetViews>
  <sheetFormatPr defaultColWidth="14.3984375" defaultRowHeight="15.75" customHeight="1"/>
  <cols>
    <col min="1" max="1" width="20.265625" customWidth="1"/>
    <col min="3" max="3" width="23.265625" customWidth="1"/>
  </cols>
  <sheetData>
    <row r="1" spans="1:8" ht="15.75" customHeight="1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spans="1:8" ht="15.75" customHeight="1">
      <c r="A2" s="1" t="s">
        <v>56</v>
      </c>
      <c r="B2" s="1" t="s">
        <v>57</v>
      </c>
      <c r="C2" s="1" t="s">
        <v>58</v>
      </c>
    </row>
    <row r="3" spans="1:8" ht="15.75" customHeight="1">
      <c r="A3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G7"/>
  <sheetViews>
    <sheetView workbookViewId="0"/>
  </sheetViews>
  <sheetFormatPr defaultColWidth="14.3984375" defaultRowHeight="15.75" customHeight="1"/>
  <sheetData>
    <row r="1" spans="2:7" ht="15.75" customHeight="1">
      <c r="B1" s="1" t="s">
        <v>60</v>
      </c>
      <c r="C1" s="1" t="s">
        <v>51</v>
      </c>
      <c r="D1" s="1" t="s">
        <v>52</v>
      </c>
      <c r="E1" s="1" t="s">
        <v>53</v>
      </c>
    </row>
    <row r="2" spans="2:7" ht="15.75" customHeight="1">
      <c r="B2" s="1">
        <v>205</v>
      </c>
      <c r="C2" s="1">
        <v>350</v>
      </c>
      <c r="D2" s="1">
        <v>340</v>
      </c>
      <c r="E2" s="1">
        <v>714</v>
      </c>
    </row>
    <row r="3" spans="2:7" ht="15.75" customHeight="1">
      <c r="B3" s="1" t="s">
        <v>61</v>
      </c>
      <c r="C3" s="1">
        <v>1</v>
      </c>
      <c r="D3" s="1">
        <v>1</v>
      </c>
      <c r="E3" s="1">
        <v>1</v>
      </c>
    </row>
    <row r="4" spans="2:7" ht="12.75">
      <c r="B4" s="1">
        <v>7</v>
      </c>
      <c r="C4" s="1">
        <f>2*C3</f>
        <v>2</v>
      </c>
      <c r="D4">
        <f t="shared" ref="D4:E4" si="0">2*D3+0.5</f>
        <v>2.5</v>
      </c>
      <c r="E4">
        <f t="shared" si="0"/>
        <v>2.5</v>
      </c>
      <c r="F4">
        <f>SUM(B4:E4)</f>
        <v>14</v>
      </c>
      <c r="G4" s="1" t="s">
        <v>62</v>
      </c>
    </row>
    <row r="7" spans="2:7" ht="12.75">
      <c r="B7" s="1" t="s">
        <v>63</v>
      </c>
      <c r="C7">
        <f>(SUM(B4:E4)*B2+C4*C2+D4*D2+E4*E2)/SUM(B4:E4)</f>
        <v>443.21428571428572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LED light</vt:lpstr>
      <vt:lpstr>Transmitbytes</vt:lpstr>
      <vt:lpstr>BME 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KOUGKOULOS John</dc:creator>
  <cp:lastModifiedBy>KOUGKOULOS John</cp:lastModifiedBy>
  <dcterms:created xsi:type="dcterms:W3CDTF">2022-01-14T20:22:03Z</dcterms:created>
  <dcterms:modified xsi:type="dcterms:W3CDTF">2022-01-14T20:22:04Z</dcterms:modified>
</cp:coreProperties>
</file>