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"/>
    </mc:Choice>
  </mc:AlternateContent>
  <xr:revisionPtr revIDLastSave="0" documentId="13_ncr:1_{374EFC7D-5146-4110-A199-A9510C896C5A}" xr6:coauthVersionLast="43" xr6:coauthVersionMax="43" xr10:uidLastSave="{00000000-0000-0000-0000-000000000000}"/>
  <bookViews>
    <workbookView xWindow="-289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C177" i="1" s="1"/>
  <c r="U59" i="1"/>
  <c r="U58" i="1"/>
  <c r="U57" i="1"/>
  <c r="U56" i="1"/>
  <c r="U55" i="1"/>
  <c r="U54" i="1"/>
  <c r="U53" i="1"/>
  <c r="U52" i="1"/>
  <c r="U51" i="1"/>
  <c r="U50" i="1"/>
  <c r="U49" i="1"/>
  <c r="U48" i="1"/>
  <c r="D142" i="1" s="1"/>
  <c r="U47" i="1"/>
  <c r="U46" i="1"/>
  <c r="U45" i="1"/>
  <c r="U44" i="1"/>
  <c r="C57" i="1"/>
  <c r="D152" i="1"/>
  <c r="D62" i="1"/>
  <c r="U43" i="1"/>
  <c r="U42" i="1"/>
  <c r="D177" i="1" s="1"/>
  <c r="U41" i="1"/>
  <c r="T41" i="1"/>
  <c r="T70" i="1"/>
  <c r="G172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7" i="1" s="1"/>
  <c r="T55" i="1"/>
  <c r="H112" i="1" s="1"/>
  <c r="T54" i="1"/>
  <c r="T53" i="1"/>
  <c r="G57" i="1" s="1"/>
  <c r="T52" i="1"/>
  <c r="T51" i="1"/>
  <c r="T50" i="1"/>
  <c r="T49" i="1"/>
  <c r="T48" i="1"/>
  <c r="G42" i="1" s="1"/>
  <c r="T47" i="1"/>
  <c r="T46" i="1"/>
  <c r="G177" i="1" s="1"/>
  <c r="T45" i="1"/>
  <c r="T44" i="1"/>
  <c r="T43" i="1"/>
  <c r="T42" i="1"/>
  <c r="G5" i="3"/>
  <c r="G7" i="3"/>
  <c r="G10" i="3"/>
  <c r="G14" i="3"/>
  <c r="C32" i="3"/>
  <c r="G32" i="3"/>
  <c r="J174" i="5"/>
  <c r="H173" i="5"/>
  <c r="E173" i="5"/>
  <c r="H171" i="5"/>
  <c r="E171" i="5"/>
  <c r="D171" i="5"/>
  <c r="B171" i="5"/>
  <c r="J169" i="5"/>
  <c r="H168" i="5"/>
  <c r="H166" i="5"/>
  <c r="G166" i="5"/>
  <c r="E166" i="5"/>
  <c r="D166" i="5"/>
  <c r="C166" i="5"/>
  <c r="B166" i="5"/>
  <c r="J164" i="5"/>
  <c r="H163" i="5"/>
  <c r="E163" i="5"/>
  <c r="D163" i="5"/>
  <c r="H161" i="5"/>
  <c r="G161" i="5"/>
  <c r="E161" i="5"/>
  <c r="D161" i="5"/>
  <c r="D164" i="5" s="1"/>
  <c r="C161" i="5"/>
  <c r="B161" i="5"/>
  <c r="J159" i="5"/>
  <c r="H158" i="5"/>
  <c r="H156" i="5"/>
  <c r="G156" i="5"/>
  <c r="E156" i="5"/>
  <c r="D156" i="5"/>
  <c r="C156" i="5"/>
  <c r="B156" i="5"/>
  <c r="J154" i="5"/>
  <c r="H153" i="5"/>
  <c r="E153" i="5"/>
  <c r="D153" i="5"/>
  <c r="H151" i="5"/>
  <c r="G151" i="5"/>
  <c r="E151" i="5"/>
  <c r="D151" i="5"/>
  <c r="C151" i="5"/>
  <c r="B151" i="5"/>
  <c r="J149" i="5"/>
  <c r="H148" i="5"/>
  <c r="E148" i="5"/>
  <c r="H146" i="5"/>
  <c r="G146" i="5"/>
  <c r="E146" i="5"/>
  <c r="D146" i="5"/>
  <c r="C146" i="5"/>
  <c r="B146" i="5"/>
  <c r="J144" i="5"/>
  <c r="H143" i="5"/>
  <c r="E143" i="5"/>
  <c r="H141" i="5"/>
  <c r="G141" i="5"/>
  <c r="E141" i="5"/>
  <c r="D141" i="5"/>
  <c r="C141" i="5"/>
  <c r="B141" i="5"/>
  <c r="J139" i="5"/>
  <c r="H138" i="5"/>
  <c r="H136" i="5"/>
  <c r="G136" i="5"/>
  <c r="E136" i="5"/>
  <c r="D136" i="5"/>
  <c r="C136" i="5"/>
  <c r="B136" i="5"/>
  <c r="J134" i="5"/>
  <c r="H133" i="5"/>
  <c r="E133" i="5"/>
  <c r="D133" i="5"/>
  <c r="H131" i="5"/>
  <c r="G131" i="5"/>
  <c r="E131" i="5"/>
  <c r="D131" i="5"/>
  <c r="C131" i="5"/>
  <c r="B131" i="5"/>
  <c r="J129" i="5"/>
  <c r="H128" i="5"/>
  <c r="E128" i="5"/>
  <c r="D128" i="5"/>
  <c r="H126" i="5"/>
  <c r="G126" i="5"/>
  <c r="E126" i="5"/>
  <c r="D126" i="5"/>
  <c r="C126" i="5"/>
  <c r="B126" i="5"/>
  <c r="J124" i="5"/>
  <c r="H123" i="5"/>
  <c r="E123" i="5"/>
  <c r="D123" i="5"/>
  <c r="H121" i="5"/>
  <c r="G121" i="5"/>
  <c r="E121" i="5"/>
  <c r="D121" i="5"/>
  <c r="C121" i="5"/>
  <c r="B121" i="5"/>
  <c r="J119" i="5"/>
  <c r="H118" i="5"/>
  <c r="E118" i="5"/>
  <c r="D118" i="5"/>
  <c r="H116" i="5"/>
  <c r="G116" i="5"/>
  <c r="E116" i="5"/>
  <c r="D116" i="5"/>
  <c r="C116" i="5"/>
  <c r="B116" i="5"/>
  <c r="J114" i="5"/>
  <c r="H113" i="5"/>
  <c r="E113" i="5"/>
  <c r="H111" i="5"/>
  <c r="G111" i="5"/>
  <c r="E111" i="5"/>
  <c r="D111" i="5"/>
  <c r="C111" i="5"/>
  <c r="B111" i="5"/>
  <c r="J109" i="5"/>
  <c r="E108" i="5"/>
  <c r="D108" i="5"/>
  <c r="H106" i="5"/>
  <c r="G106" i="5"/>
  <c r="E106" i="5"/>
  <c r="E109" i="5" s="1"/>
  <c r="D106" i="5"/>
  <c r="C106" i="5"/>
  <c r="B106" i="5"/>
  <c r="J104" i="5"/>
  <c r="H103" i="5"/>
  <c r="E103" i="5"/>
  <c r="D103" i="5"/>
  <c r="C103" i="5"/>
  <c r="H101" i="5"/>
  <c r="G101" i="5"/>
  <c r="E101" i="5"/>
  <c r="D101" i="5"/>
  <c r="C101" i="5"/>
  <c r="B101" i="5"/>
  <c r="J99" i="5"/>
  <c r="H98" i="5"/>
  <c r="E98" i="5"/>
  <c r="H96" i="5"/>
  <c r="G96" i="5"/>
  <c r="E96" i="5"/>
  <c r="D96" i="5"/>
  <c r="C96" i="5"/>
  <c r="B96" i="5"/>
  <c r="J94" i="5"/>
  <c r="H93" i="5"/>
  <c r="E93" i="5"/>
  <c r="H91" i="5"/>
  <c r="G91" i="5"/>
  <c r="E91" i="5"/>
  <c r="D91" i="5"/>
  <c r="C91" i="5"/>
  <c r="B91" i="5"/>
  <c r="J89" i="5"/>
  <c r="H88" i="5"/>
  <c r="E88" i="5"/>
  <c r="D88" i="5"/>
  <c r="H86" i="5"/>
  <c r="G86" i="5"/>
  <c r="E86" i="5"/>
  <c r="D86" i="5"/>
  <c r="C86" i="5"/>
  <c r="B86" i="5"/>
  <c r="J84" i="5"/>
  <c r="H83" i="5"/>
  <c r="E83" i="5"/>
  <c r="D83" i="5"/>
  <c r="C83" i="5"/>
  <c r="H81" i="5"/>
  <c r="H84" i="5" s="1"/>
  <c r="E81" i="5"/>
  <c r="D81" i="5"/>
  <c r="C81" i="5"/>
  <c r="B81" i="5"/>
  <c r="J79" i="5"/>
  <c r="H78" i="5"/>
  <c r="G78" i="5"/>
  <c r="E78" i="5"/>
  <c r="D78" i="5"/>
  <c r="H76" i="5"/>
  <c r="G76" i="5"/>
  <c r="E76" i="5"/>
  <c r="D76" i="5"/>
  <c r="C76" i="5"/>
  <c r="B76" i="5"/>
  <c r="J74" i="5"/>
  <c r="H73" i="5"/>
  <c r="E73" i="5"/>
  <c r="D73" i="5"/>
  <c r="H71" i="5"/>
  <c r="G71" i="5"/>
  <c r="E71" i="5"/>
  <c r="D71" i="5"/>
  <c r="D74" i="5" s="1"/>
  <c r="C71" i="5"/>
  <c r="B71" i="5"/>
  <c r="J69" i="5"/>
  <c r="H68" i="5"/>
  <c r="E68" i="5"/>
  <c r="D68" i="5"/>
  <c r="H66" i="5"/>
  <c r="G66" i="5"/>
  <c r="E66" i="5"/>
  <c r="D66" i="5"/>
  <c r="C66" i="5"/>
  <c r="B66" i="5"/>
  <c r="U65" i="5"/>
  <c r="T65" i="5"/>
  <c r="G168" i="5" s="1"/>
  <c r="G169" i="5" s="1"/>
  <c r="U64" i="5"/>
  <c r="D168" i="5" s="1"/>
  <c r="D169" i="5" s="1"/>
  <c r="T64" i="5"/>
  <c r="G143" i="5" s="1"/>
  <c r="J64" i="5"/>
  <c r="U63" i="5"/>
  <c r="E168" i="5" s="1"/>
  <c r="T63" i="5"/>
  <c r="G153" i="5" s="1"/>
  <c r="H63" i="5"/>
  <c r="E63" i="5"/>
  <c r="D63" i="5"/>
  <c r="C63" i="5"/>
  <c r="U62" i="5"/>
  <c r="C168" i="5" s="1"/>
  <c r="C169" i="5" s="1"/>
  <c r="T62" i="5"/>
  <c r="G158" i="5" s="1"/>
  <c r="U61" i="5"/>
  <c r="T61" i="5"/>
  <c r="G98" i="5" s="1"/>
  <c r="H61" i="5"/>
  <c r="E61" i="5"/>
  <c r="E64" i="5" s="1"/>
  <c r="D61" i="5"/>
  <c r="C61" i="5"/>
  <c r="B61" i="5"/>
  <c r="U60" i="5"/>
  <c r="T60" i="5"/>
  <c r="G113" i="5" s="1"/>
  <c r="U59" i="5"/>
  <c r="C123" i="5" s="1"/>
  <c r="C124" i="5" s="1"/>
  <c r="T59" i="5"/>
  <c r="G118" i="5" s="1"/>
  <c r="J59" i="5"/>
  <c r="U58" i="5"/>
  <c r="T58" i="5"/>
  <c r="G123" i="5" s="1"/>
  <c r="H58" i="5"/>
  <c r="E58" i="5"/>
  <c r="U57" i="5"/>
  <c r="T57" i="5"/>
  <c r="G163" i="5" s="1"/>
  <c r="U56" i="5"/>
  <c r="T56" i="5"/>
  <c r="G128" i="5" s="1"/>
  <c r="G129" i="5" s="1"/>
  <c r="H56" i="5"/>
  <c r="G56" i="5"/>
  <c r="E56" i="5"/>
  <c r="D56" i="5"/>
  <c r="C56" i="5"/>
  <c r="B56" i="5"/>
  <c r="U55" i="5"/>
  <c r="T55" i="5"/>
  <c r="G93" i="5" s="1"/>
  <c r="U54" i="5"/>
  <c r="T54" i="5"/>
  <c r="G133" i="5" s="1"/>
  <c r="J54" i="5"/>
  <c r="U53" i="5"/>
  <c r="C163" i="5" s="1"/>
  <c r="C164" i="5" s="1"/>
  <c r="T53" i="5"/>
  <c r="G148" i="5" s="1"/>
  <c r="H53" i="5"/>
  <c r="E53" i="5"/>
  <c r="D53" i="5"/>
  <c r="U52" i="5"/>
  <c r="T52" i="5"/>
  <c r="G108" i="5" s="1"/>
  <c r="U51" i="5"/>
  <c r="T51" i="5"/>
  <c r="G43" i="5" s="1"/>
  <c r="H51" i="5"/>
  <c r="G51" i="5"/>
  <c r="E51" i="5"/>
  <c r="D51" i="5"/>
  <c r="C51" i="5"/>
  <c r="B51" i="5"/>
  <c r="U50" i="5"/>
  <c r="D113" i="5" s="1"/>
  <c r="T50" i="5"/>
  <c r="H108" i="5" s="1"/>
  <c r="U49" i="5"/>
  <c r="C53" i="5" s="1"/>
  <c r="T49" i="5"/>
  <c r="G48" i="5" s="1"/>
  <c r="J49" i="5"/>
  <c r="U48" i="5"/>
  <c r="D58" i="5" s="1"/>
  <c r="T48" i="5"/>
  <c r="G53" i="5" s="1"/>
  <c r="H48" i="5"/>
  <c r="E48" i="5"/>
  <c r="D48" i="5"/>
  <c r="C48" i="5"/>
  <c r="U47" i="5"/>
  <c r="C68" i="5" s="1"/>
  <c r="T47" i="5"/>
  <c r="G63" i="5" s="1"/>
  <c r="U46" i="5"/>
  <c r="C58" i="5" s="1"/>
  <c r="T46" i="5"/>
  <c r="G68" i="5" s="1"/>
  <c r="H46" i="5"/>
  <c r="E46" i="5"/>
  <c r="D46" i="5"/>
  <c r="D49" i="5" s="1"/>
  <c r="C46" i="5"/>
  <c r="B46" i="5"/>
  <c r="U45" i="5"/>
  <c r="T45" i="5"/>
  <c r="G138" i="5" s="1"/>
  <c r="U44" i="5"/>
  <c r="T44" i="5"/>
  <c r="G103" i="5" s="1"/>
  <c r="J44" i="5"/>
  <c r="U43" i="5"/>
  <c r="D138" i="5" s="1"/>
  <c r="D139" i="5" s="1"/>
  <c r="T43" i="5"/>
  <c r="G38" i="5" s="1"/>
  <c r="H43" i="5"/>
  <c r="E43" i="5"/>
  <c r="D43" i="5"/>
  <c r="U42" i="5"/>
  <c r="T42" i="5"/>
  <c r="G73" i="5" s="1"/>
  <c r="U41" i="5"/>
  <c r="T41" i="5"/>
  <c r="G173" i="5" s="1"/>
  <c r="H41" i="5"/>
  <c r="G41" i="5"/>
  <c r="E41" i="5"/>
  <c r="D41" i="5"/>
  <c r="C41" i="5"/>
  <c r="B41" i="5"/>
  <c r="U40" i="5"/>
  <c r="T40" i="5"/>
  <c r="G58" i="5" s="1"/>
  <c r="U39" i="5"/>
  <c r="C133" i="5" s="1"/>
  <c r="T39" i="5"/>
  <c r="J39" i="5"/>
  <c r="U38" i="5"/>
  <c r="C88" i="5" s="1"/>
  <c r="T38" i="5"/>
  <c r="G83" i="5" s="1"/>
  <c r="H38" i="5"/>
  <c r="E38" i="5"/>
  <c r="D38" i="5"/>
  <c r="C38" i="5"/>
  <c r="U37" i="5"/>
  <c r="C98" i="5" s="1"/>
  <c r="C99" i="5" s="1"/>
  <c r="T37" i="5"/>
  <c r="G88" i="5" s="1"/>
  <c r="H36" i="5"/>
  <c r="G36" i="5"/>
  <c r="E36" i="5"/>
  <c r="D36" i="5"/>
  <c r="C36" i="5"/>
  <c r="B36" i="5"/>
  <c r="G32" i="5"/>
  <c r="G171" i="5" s="1"/>
  <c r="C32" i="5"/>
  <c r="C171" i="5" s="1"/>
  <c r="G14" i="5"/>
  <c r="G81" i="5" s="1"/>
  <c r="P12" i="5"/>
  <c r="G10" i="5"/>
  <c r="G61" i="5" s="1"/>
  <c r="G7" i="5"/>
  <c r="G46" i="5" s="1"/>
  <c r="P5" i="5"/>
  <c r="G5" i="5"/>
  <c r="J174" i="3"/>
  <c r="H173" i="3"/>
  <c r="E173" i="3"/>
  <c r="H171" i="3"/>
  <c r="E171" i="3"/>
  <c r="D171" i="3"/>
  <c r="B171" i="3"/>
  <c r="J169" i="3"/>
  <c r="H168" i="3"/>
  <c r="H166" i="3"/>
  <c r="H169" i="3" s="1"/>
  <c r="G166" i="3"/>
  <c r="E166" i="3"/>
  <c r="D166" i="3"/>
  <c r="C166" i="3"/>
  <c r="B166" i="3"/>
  <c r="J164" i="3"/>
  <c r="H163" i="3"/>
  <c r="E163" i="3"/>
  <c r="D163" i="3"/>
  <c r="H161" i="3"/>
  <c r="G161" i="3"/>
  <c r="E161" i="3"/>
  <c r="D161" i="3"/>
  <c r="C161" i="3"/>
  <c r="B161" i="3"/>
  <c r="J159" i="3"/>
  <c r="H158" i="3"/>
  <c r="H156" i="3"/>
  <c r="G156" i="3"/>
  <c r="E156" i="3"/>
  <c r="D156" i="3"/>
  <c r="C156" i="3"/>
  <c r="B156" i="3"/>
  <c r="J154" i="3"/>
  <c r="H153" i="3"/>
  <c r="E153" i="3"/>
  <c r="D153" i="3"/>
  <c r="H151" i="3"/>
  <c r="H154" i="3" s="1"/>
  <c r="G151" i="3"/>
  <c r="E151" i="3"/>
  <c r="D151" i="3"/>
  <c r="C151" i="3"/>
  <c r="B151" i="3"/>
  <c r="J149" i="3"/>
  <c r="H148" i="3"/>
  <c r="E148" i="3"/>
  <c r="H146" i="3"/>
  <c r="G146" i="3"/>
  <c r="E146" i="3"/>
  <c r="D146" i="3"/>
  <c r="C146" i="3"/>
  <c r="B146" i="3"/>
  <c r="J144" i="3"/>
  <c r="H143" i="3"/>
  <c r="E143" i="3"/>
  <c r="H141" i="3"/>
  <c r="G141" i="3"/>
  <c r="E141" i="3"/>
  <c r="D141" i="3"/>
  <c r="C141" i="3"/>
  <c r="B141" i="3"/>
  <c r="J139" i="3"/>
  <c r="H138" i="3"/>
  <c r="H136" i="3"/>
  <c r="G136" i="3"/>
  <c r="E136" i="3"/>
  <c r="D136" i="3"/>
  <c r="C136" i="3"/>
  <c r="B136" i="3"/>
  <c r="J134" i="3"/>
  <c r="H133" i="3"/>
  <c r="E133" i="3"/>
  <c r="D133" i="3"/>
  <c r="H131" i="3"/>
  <c r="H134" i="3" s="1"/>
  <c r="G131" i="3"/>
  <c r="E131" i="3"/>
  <c r="D131" i="3"/>
  <c r="C131" i="3"/>
  <c r="B131" i="3"/>
  <c r="J129" i="3"/>
  <c r="H128" i="3"/>
  <c r="E128" i="3"/>
  <c r="D128" i="3"/>
  <c r="H126" i="3"/>
  <c r="G126" i="3"/>
  <c r="E126" i="3"/>
  <c r="D126" i="3"/>
  <c r="D129" i="3" s="1"/>
  <c r="C126" i="3"/>
  <c r="B126" i="3"/>
  <c r="J124" i="3"/>
  <c r="H123" i="3"/>
  <c r="E123" i="3"/>
  <c r="D123" i="3"/>
  <c r="H121" i="3"/>
  <c r="G121" i="3"/>
  <c r="E121" i="3"/>
  <c r="D121" i="3"/>
  <c r="C121" i="3"/>
  <c r="B121" i="3"/>
  <c r="J119" i="3"/>
  <c r="H118" i="3"/>
  <c r="E118" i="3"/>
  <c r="D118" i="3"/>
  <c r="H116" i="3"/>
  <c r="G116" i="3"/>
  <c r="E116" i="3"/>
  <c r="D116" i="3"/>
  <c r="D119" i="3" s="1"/>
  <c r="C116" i="3"/>
  <c r="B116" i="3"/>
  <c r="J114" i="3"/>
  <c r="H113" i="3"/>
  <c r="E113" i="3"/>
  <c r="H111" i="3"/>
  <c r="G111" i="3"/>
  <c r="E111" i="3"/>
  <c r="D111" i="3"/>
  <c r="C111" i="3"/>
  <c r="B111" i="3"/>
  <c r="J109" i="3"/>
  <c r="E108" i="3"/>
  <c r="D108" i="3"/>
  <c r="H106" i="3"/>
  <c r="G106" i="3"/>
  <c r="E106" i="3"/>
  <c r="D106" i="3"/>
  <c r="D109" i="3" s="1"/>
  <c r="C106" i="3"/>
  <c r="B106" i="3"/>
  <c r="J104" i="3"/>
  <c r="H103" i="3"/>
  <c r="E103" i="3"/>
  <c r="D103" i="3"/>
  <c r="C103" i="3"/>
  <c r="H101" i="3"/>
  <c r="H104" i="3" s="1"/>
  <c r="G101" i="3"/>
  <c r="E101" i="3"/>
  <c r="D101" i="3"/>
  <c r="C101" i="3"/>
  <c r="B101" i="3"/>
  <c r="J99" i="3"/>
  <c r="P32" i="3" s="1"/>
  <c r="H98" i="3"/>
  <c r="E98" i="3"/>
  <c r="H96" i="3"/>
  <c r="H99" i="3" s="1"/>
  <c r="G96" i="3"/>
  <c r="E96" i="3"/>
  <c r="D96" i="3"/>
  <c r="C96" i="3"/>
  <c r="B96" i="3"/>
  <c r="J94" i="3"/>
  <c r="H93" i="3"/>
  <c r="E93" i="3"/>
  <c r="H91" i="3"/>
  <c r="H94" i="3" s="1"/>
  <c r="G91" i="3"/>
  <c r="E91" i="3"/>
  <c r="D91" i="3"/>
  <c r="C91" i="3"/>
  <c r="B91" i="3"/>
  <c r="J89" i="3"/>
  <c r="H88" i="3"/>
  <c r="E88" i="3"/>
  <c r="D88" i="3"/>
  <c r="H86" i="3"/>
  <c r="H89" i="3" s="1"/>
  <c r="G86" i="3"/>
  <c r="E86" i="3"/>
  <c r="D86" i="3"/>
  <c r="D89" i="3" s="1"/>
  <c r="C86" i="3"/>
  <c r="B86" i="3"/>
  <c r="J84" i="3"/>
  <c r="H83" i="3"/>
  <c r="E83" i="3"/>
  <c r="D83" i="3"/>
  <c r="C83" i="3"/>
  <c r="H81" i="3"/>
  <c r="H84" i="3" s="1"/>
  <c r="E81" i="3"/>
  <c r="D81" i="3"/>
  <c r="C81" i="3"/>
  <c r="B81" i="3"/>
  <c r="J79" i="3"/>
  <c r="H78" i="3"/>
  <c r="G78" i="3"/>
  <c r="E78" i="3"/>
  <c r="D78" i="3"/>
  <c r="H76" i="3"/>
  <c r="H79" i="3" s="1"/>
  <c r="G76" i="3"/>
  <c r="G79" i="3" s="1"/>
  <c r="E76" i="3"/>
  <c r="D76" i="3"/>
  <c r="D79" i="3" s="1"/>
  <c r="C76" i="3"/>
  <c r="B76" i="3"/>
  <c r="J74" i="3"/>
  <c r="H73" i="3"/>
  <c r="E73" i="3"/>
  <c r="D73" i="3"/>
  <c r="H71" i="3"/>
  <c r="G71" i="3"/>
  <c r="E71" i="3"/>
  <c r="D71" i="3"/>
  <c r="D74" i="3" s="1"/>
  <c r="C71" i="3"/>
  <c r="B71" i="3"/>
  <c r="J69" i="3"/>
  <c r="H68" i="3"/>
  <c r="E68" i="3"/>
  <c r="D68" i="3"/>
  <c r="H66" i="3"/>
  <c r="G66" i="3"/>
  <c r="E66" i="3"/>
  <c r="D66" i="3"/>
  <c r="D69" i="3" s="1"/>
  <c r="C66" i="3"/>
  <c r="B66" i="3"/>
  <c r="U65" i="3"/>
  <c r="T65" i="3"/>
  <c r="G168" i="3" s="1"/>
  <c r="U64" i="3"/>
  <c r="D168" i="3" s="1"/>
  <c r="T64" i="3"/>
  <c r="G143" i="3" s="1"/>
  <c r="J64" i="3"/>
  <c r="U63" i="3"/>
  <c r="E168" i="3" s="1"/>
  <c r="T63" i="3"/>
  <c r="G153" i="3" s="1"/>
  <c r="H63" i="3"/>
  <c r="E63" i="3"/>
  <c r="D63" i="3"/>
  <c r="C63" i="3"/>
  <c r="U62" i="3"/>
  <c r="C168" i="3" s="1"/>
  <c r="C169" i="3" s="1"/>
  <c r="T62" i="3"/>
  <c r="G158" i="3" s="1"/>
  <c r="U61" i="3"/>
  <c r="T61" i="3"/>
  <c r="G98" i="3" s="1"/>
  <c r="H61" i="3"/>
  <c r="E61" i="3"/>
  <c r="D61" i="3"/>
  <c r="D64" i="3" s="1"/>
  <c r="C61" i="3"/>
  <c r="C64" i="3" s="1"/>
  <c r="B61" i="3"/>
  <c r="U60" i="3"/>
  <c r="T60" i="3"/>
  <c r="G113" i="3" s="1"/>
  <c r="U59" i="3"/>
  <c r="C123" i="3" s="1"/>
  <c r="T59" i="3"/>
  <c r="G118" i="3" s="1"/>
  <c r="J59" i="3"/>
  <c r="U58" i="3"/>
  <c r="T58" i="3"/>
  <c r="G123" i="3" s="1"/>
  <c r="H58" i="3"/>
  <c r="E58" i="3"/>
  <c r="U57" i="3"/>
  <c r="T57" i="3"/>
  <c r="G163" i="3" s="1"/>
  <c r="U56" i="3"/>
  <c r="T56" i="3"/>
  <c r="G128" i="3" s="1"/>
  <c r="H56" i="3"/>
  <c r="G56" i="3"/>
  <c r="E56" i="3"/>
  <c r="D56" i="3"/>
  <c r="C56" i="3"/>
  <c r="B56" i="3"/>
  <c r="U55" i="3"/>
  <c r="D98" i="3" s="1"/>
  <c r="T55" i="3"/>
  <c r="G93" i="3" s="1"/>
  <c r="U54" i="3"/>
  <c r="T54" i="3"/>
  <c r="G133" i="3" s="1"/>
  <c r="J54" i="3"/>
  <c r="U53" i="3"/>
  <c r="C163" i="3" s="1"/>
  <c r="T53" i="3"/>
  <c r="G148" i="3" s="1"/>
  <c r="H53" i="3"/>
  <c r="E53" i="3"/>
  <c r="D53" i="3"/>
  <c r="U52" i="3"/>
  <c r="T52" i="3"/>
  <c r="G108" i="3" s="1"/>
  <c r="U51" i="3"/>
  <c r="T51" i="3"/>
  <c r="H51" i="3"/>
  <c r="G51" i="3"/>
  <c r="E51" i="3"/>
  <c r="D51" i="3"/>
  <c r="D54" i="3" s="1"/>
  <c r="C51" i="3"/>
  <c r="B51" i="3"/>
  <c r="U50" i="3"/>
  <c r="D113" i="3" s="1"/>
  <c r="T50" i="3"/>
  <c r="H108" i="3" s="1"/>
  <c r="U49" i="3"/>
  <c r="C53" i="3" s="1"/>
  <c r="T49" i="3"/>
  <c r="J49" i="3"/>
  <c r="U48" i="3"/>
  <c r="D58" i="3" s="1"/>
  <c r="T48" i="3"/>
  <c r="G53" i="3" s="1"/>
  <c r="H48" i="3"/>
  <c r="G48" i="3"/>
  <c r="E48" i="3"/>
  <c r="D48" i="3"/>
  <c r="C48" i="3"/>
  <c r="U47" i="3"/>
  <c r="C68" i="3" s="1"/>
  <c r="T47" i="3"/>
  <c r="G63" i="3" s="1"/>
  <c r="U46" i="3"/>
  <c r="C78" i="3" s="1"/>
  <c r="T46" i="3"/>
  <c r="G68" i="3" s="1"/>
  <c r="H46" i="3"/>
  <c r="H49" i="3" s="1"/>
  <c r="E46" i="3"/>
  <c r="D46" i="3"/>
  <c r="D49" i="3" s="1"/>
  <c r="C46" i="3"/>
  <c r="C49" i="3" s="1"/>
  <c r="B46" i="3"/>
  <c r="U45" i="3"/>
  <c r="D148" i="3" s="1"/>
  <c r="T45" i="3"/>
  <c r="G138" i="3" s="1"/>
  <c r="U44" i="3"/>
  <c r="T44" i="3"/>
  <c r="G103" i="3" s="1"/>
  <c r="J44" i="3"/>
  <c r="U43" i="3"/>
  <c r="D138" i="3" s="1"/>
  <c r="T43" i="3"/>
  <c r="H43" i="3"/>
  <c r="G43" i="3"/>
  <c r="E43" i="3"/>
  <c r="D43" i="3"/>
  <c r="U42" i="3"/>
  <c r="T42" i="3"/>
  <c r="G73" i="3" s="1"/>
  <c r="U41" i="3"/>
  <c r="T41" i="3"/>
  <c r="G173" i="3" s="1"/>
  <c r="H41" i="3"/>
  <c r="H44" i="3" s="1"/>
  <c r="G41" i="3"/>
  <c r="G44" i="3" s="1"/>
  <c r="E41" i="3"/>
  <c r="D41" i="3"/>
  <c r="D44" i="3" s="1"/>
  <c r="C41" i="3"/>
  <c r="B41" i="3"/>
  <c r="U40" i="3"/>
  <c r="D158" i="3" s="1"/>
  <c r="T40" i="3"/>
  <c r="G58" i="3" s="1"/>
  <c r="U39" i="3"/>
  <c r="T39" i="3"/>
  <c r="J39" i="3"/>
  <c r="U38" i="3"/>
  <c r="C88" i="3" s="1"/>
  <c r="T38" i="3"/>
  <c r="G83" i="3" s="1"/>
  <c r="H38" i="3"/>
  <c r="G38" i="3"/>
  <c r="E38" i="3"/>
  <c r="D38" i="3"/>
  <c r="C38" i="3"/>
  <c r="U37" i="3"/>
  <c r="T37" i="3"/>
  <c r="G88" i="3" s="1"/>
  <c r="H36" i="3"/>
  <c r="H39" i="3" s="1"/>
  <c r="E36" i="3"/>
  <c r="D36" i="3"/>
  <c r="C36" i="3"/>
  <c r="C39" i="3" s="1"/>
  <c r="B36" i="3"/>
  <c r="G171" i="3"/>
  <c r="G174" i="3" s="1"/>
  <c r="C171" i="3"/>
  <c r="P16" i="3"/>
  <c r="P15" i="3"/>
  <c r="P14" i="3"/>
  <c r="G81" i="3"/>
  <c r="P13" i="3"/>
  <c r="P12" i="3"/>
  <c r="P11" i="3"/>
  <c r="P10" i="3"/>
  <c r="G61" i="3"/>
  <c r="P9" i="3"/>
  <c r="P8" i="3"/>
  <c r="P7" i="3"/>
  <c r="G46" i="3"/>
  <c r="G49" i="3" s="1"/>
  <c r="P6" i="3"/>
  <c r="P5" i="3"/>
  <c r="G36" i="3"/>
  <c r="G39" i="3" s="1"/>
  <c r="G85" i="1"/>
  <c r="H175" i="1"/>
  <c r="G175" i="1"/>
  <c r="E175" i="1"/>
  <c r="D175" i="1"/>
  <c r="C175" i="1"/>
  <c r="B175" i="1"/>
  <c r="J178" i="1"/>
  <c r="H177" i="1"/>
  <c r="E177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8" i="1"/>
  <c r="J53" i="1"/>
  <c r="J48" i="1"/>
  <c r="J43" i="1"/>
  <c r="H40" i="1"/>
  <c r="E40" i="1"/>
  <c r="D40" i="1"/>
  <c r="C40" i="1"/>
  <c r="B40" i="1"/>
  <c r="H45" i="1"/>
  <c r="G45" i="1"/>
  <c r="E45" i="1"/>
  <c r="D45" i="1"/>
  <c r="C45" i="1"/>
  <c r="B45" i="1"/>
  <c r="H50" i="1"/>
  <c r="E50" i="1"/>
  <c r="D50" i="1"/>
  <c r="C50" i="1"/>
  <c r="B50" i="1"/>
  <c r="H170" i="1"/>
  <c r="G170" i="1"/>
  <c r="E170" i="1"/>
  <c r="D170" i="1"/>
  <c r="C170" i="1"/>
  <c r="B170" i="1"/>
  <c r="H165" i="1"/>
  <c r="G165" i="1"/>
  <c r="E165" i="1"/>
  <c r="D165" i="1"/>
  <c r="C165" i="1"/>
  <c r="B165" i="1"/>
  <c r="H160" i="1"/>
  <c r="G160" i="1"/>
  <c r="E160" i="1"/>
  <c r="D160" i="1"/>
  <c r="C160" i="1"/>
  <c r="B160" i="1"/>
  <c r="H155" i="1"/>
  <c r="G155" i="1"/>
  <c r="E155" i="1"/>
  <c r="D155" i="1"/>
  <c r="C155" i="1"/>
  <c r="B155" i="1"/>
  <c r="H150" i="1"/>
  <c r="G150" i="1"/>
  <c r="E150" i="1"/>
  <c r="D150" i="1"/>
  <c r="C150" i="1"/>
  <c r="B150" i="1"/>
  <c r="H145" i="1"/>
  <c r="G145" i="1"/>
  <c r="E145" i="1"/>
  <c r="D145" i="1"/>
  <c r="C145" i="1"/>
  <c r="B145" i="1"/>
  <c r="H140" i="1"/>
  <c r="G140" i="1"/>
  <c r="E140" i="1"/>
  <c r="D140" i="1"/>
  <c r="C140" i="1"/>
  <c r="B140" i="1"/>
  <c r="H135" i="1"/>
  <c r="G135" i="1"/>
  <c r="E135" i="1"/>
  <c r="D135" i="1"/>
  <c r="C135" i="1"/>
  <c r="B135" i="1"/>
  <c r="H130" i="1"/>
  <c r="G130" i="1"/>
  <c r="E130" i="1"/>
  <c r="D130" i="1"/>
  <c r="C130" i="1"/>
  <c r="B130" i="1"/>
  <c r="H125" i="1"/>
  <c r="G125" i="1"/>
  <c r="E125" i="1"/>
  <c r="D125" i="1"/>
  <c r="C125" i="1"/>
  <c r="B125" i="1"/>
  <c r="H120" i="1"/>
  <c r="G120" i="1"/>
  <c r="E120" i="1"/>
  <c r="D120" i="1"/>
  <c r="C120" i="1"/>
  <c r="B120" i="1"/>
  <c r="H115" i="1"/>
  <c r="G115" i="1"/>
  <c r="E115" i="1"/>
  <c r="D115" i="1"/>
  <c r="C115" i="1"/>
  <c r="B115" i="1"/>
  <c r="H110" i="1"/>
  <c r="G110" i="1"/>
  <c r="E110" i="1"/>
  <c r="D110" i="1"/>
  <c r="C110" i="1"/>
  <c r="B110" i="1"/>
  <c r="H105" i="1"/>
  <c r="G105" i="1"/>
  <c r="E105" i="1"/>
  <c r="D105" i="1"/>
  <c r="C105" i="1"/>
  <c r="B105" i="1"/>
  <c r="H100" i="1"/>
  <c r="G100" i="1"/>
  <c r="E100" i="1"/>
  <c r="D100" i="1"/>
  <c r="C100" i="1"/>
  <c r="B100" i="1"/>
  <c r="H95" i="1"/>
  <c r="G95" i="1"/>
  <c r="E95" i="1"/>
  <c r="D95" i="1"/>
  <c r="C95" i="1"/>
  <c r="B95" i="1"/>
  <c r="H90" i="1"/>
  <c r="G90" i="1"/>
  <c r="E90" i="1"/>
  <c r="D90" i="1"/>
  <c r="C90" i="1"/>
  <c r="B90" i="1"/>
  <c r="H85" i="1"/>
  <c r="E85" i="1"/>
  <c r="D85" i="1"/>
  <c r="C85" i="1"/>
  <c r="B85" i="1"/>
  <c r="H80" i="1"/>
  <c r="G80" i="1"/>
  <c r="E80" i="1"/>
  <c r="D80" i="1"/>
  <c r="C80" i="1"/>
  <c r="B80" i="1"/>
  <c r="H75" i="1"/>
  <c r="G75" i="1"/>
  <c r="E75" i="1"/>
  <c r="D75" i="1"/>
  <c r="C75" i="1"/>
  <c r="B75" i="1"/>
  <c r="H70" i="1"/>
  <c r="G70" i="1"/>
  <c r="E70" i="1"/>
  <c r="D70" i="1"/>
  <c r="C70" i="1"/>
  <c r="B70" i="1"/>
  <c r="H65" i="1"/>
  <c r="E65" i="1"/>
  <c r="D65" i="1"/>
  <c r="C65" i="1"/>
  <c r="B65" i="1"/>
  <c r="H60" i="1"/>
  <c r="G60" i="1"/>
  <c r="E60" i="1"/>
  <c r="D60" i="1"/>
  <c r="C60" i="1"/>
  <c r="B60" i="1"/>
  <c r="H55" i="1"/>
  <c r="G55" i="1"/>
  <c r="E55" i="1"/>
  <c r="D55" i="1"/>
  <c r="C55" i="1"/>
  <c r="B55" i="1"/>
  <c r="G65" i="1"/>
  <c r="G50" i="1"/>
  <c r="G40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C137" i="1"/>
  <c r="H172" i="1"/>
  <c r="H167" i="1"/>
  <c r="E167" i="1"/>
  <c r="D167" i="1"/>
  <c r="H162" i="1"/>
  <c r="H157" i="1"/>
  <c r="E157" i="1"/>
  <c r="D157" i="1"/>
  <c r="H152" i="1"/>
  <c r="E152" i="1"/>
  <c r="H147" i="1"/>
  <c r="E147" i="1"/>
  <c r="H142" i="1"/>
  <c r="H137" i="1"/>
  <c r="E137" i="1"/>
  <c r="D137" i="1"/>
  <c r="H132" i="1"/>
  <c r="E132" i="1"/>
  <c r="D132" i="1"/>
  <c r="H127" i="1"/>
  <c r="E127" i="1"/>
  <c r="D127" i="1"/>
  <c r="H122" i="1"/>
  <c r="E122" i="1"/>
  <c r="D122" i="1"/>
  <c r="H117" i="1"/>
  <c r="E117" i="1"/>
  <c r="E112" i="1"/>
  <c r="D112" i="1"/>
  <c r="H107" i="1"/>
  <c r="E107" i="1"/>
  <c r="D107" i="1"/>
  <c r="C107" i="1"/>
  <c r="H102" i="1"/>
  <c r="E102" i="1"/>
  <c r="H97" i="1"/>
  <c r="E97" i="1"/>
  <c r="H92" i="1"/>
  <c r="E92" i="1"/>
  <c r="D92" i="1"/>
  <c r="H87" i="1"/>
  <c r="E87" i="1"/>
  <c r="D87" i="1"/>
  <c r="C87" i="1"/>
  <c r="H82" i="1"/>
  <c r="G82" i="1"/>
  <c r="E82" i="1"/>
  <c r="D82" i="1"/>
  <c r="H77" i="1"/>
  <c r="E77" i="1"/>
  <c r="D77" i="1"/>
  <c r="H72" i="1"/>
  <c r="E72" i="1"/>
  <c r="D72" i="1"/>
  <c r="H67" i="1"/>
  <c r="E67" i="1"/>
  <c r="D67" i="1"/>
  <c r="C67" i="1"/>
  <c r="H62" i="1"/>
  <c r="E62" i="1"/>
  <c r="H57" i="1"/>
  <c r="E57" i="1"/>
  <c r="D57" i="1"/>
  <c r="H52" i="1"/>
  <c r="E52" i="1"/>
  <c r="D52" i="1"/>
  <c r="C52" i="1"/>
  <c r="H47" i="1"/>
  <c r="E47" i="1"/>
  <c r="D47" i="1"/>
  <c r="H42" i="1"/>
  <c r="E42" i="1"/>
  <c r="D42" i="1"/>
  <c r="C42" i="1"/>
  <c r="P17" i="1" l="1"/>
  <c r="P7" i="1"/>
  <c r="P30" i="1"/>
  <c r="P22" i="1"/>
  <c r="P18" i="1"/>
  <c r="P14" i="1"/>
  <c r="P10" i="1"/>
  <c r="P6" i="1"/>
  <c r="P9" i="1"/>
  <c r="P21" i="1"/>
  <c r="P13" i="1"/>
  <c r="P24" i="1"/>
  <c r="P20" i="1"/>
  <c r="P16" i="1"/>
  <c r="P12" i="1"/>
  <c r="P8" i="1"/>
  <c r="P32" i="1"/>
  <c r="P27" i="1"/>
  <c r="P5" i="1"/>
  <c r="P23" i="1"/>
  <c r="P19" i="1"/>
  <c r="P15" i="1"/>
  <c r="P11" i="1"/>
  <c r="D133" i="1"/>
  <c r="H104" i="5"/>
  <c r="D124" i="5"/>
  <c r="D154" i="5"/>
  <c r="D54" i="5"/>
  <c r="G64" i="5"/>
  <c r="G79" i="5"/>
  <c r="H134" i="5"/>
  <c r="H49" i="5"/>
  <c r="D64" i="5"/>
  <c r="G84" i="5"/>
  <c r="L84" i="5" s="1"/>
  <c r="L14" i="5" s="1"/>
  <c r="D134" i="5"/>
  <c r="H79" i="5"/>
  <c r="D84" i="5"/>
  <c r="G134" i="3"/>
  <c r="D169" i="3"/>
  <c r="H178" i="1"/>
  <c r="H124" i="3"/>
  <c r="H54" i="3"/>
  <c r="H59" i="3"/>
  <c r="H114" i="3"/>
  <c r="H164" i="3"/>
  <c r="G84" i="3"/>
  <c r="D39" i="3"/>
  <c r="G59" i="3"/>
  <c r="G139" i="3"/>
  <c r="G144" i="3"/>
  <c r="C153" i="3"/>
  <c r="H64" i="3"/>
  <c r="H74" i="3"/>
  <c r="G94" i="3"/>
  <c r="H119" i="3"/>
  <c r="H129" i="3"/>
  <c r="H139" i="3"/>
  <c r="H144" i="3"/>
  <c r="G164" i="3"/>
  <c r="C58" i="3"/>
  <c r="C59" i="3" s="1"/>
  <c r="G124" i="3"/>
  <c r="L124" i="3" s="1"/>
  <c r="L22" i="3" s="1"/>
  <c r="D139" i="3"/>
  <c r="H149" i="3"/>
  <c r="G154" i="3"/>
  <c r="L154" i="3" s="1"/>
  <c r="L28" i="3" s="1"/>
  <c r="H159" i="3"/>
  <c r="G64" i="3"/>
  <c r="G54" i="3"/>
  <c r="H69" i="3"/>
  <c r="G104" i="3"/>
  <c r="L104" i="3" s="1"/>
  <c r="L18" i="3" s="1"/>
  <c r="H109" i="3"/>
  <c r="G44" i="5"/>
  <c r="C104" i="5"/>
  <c r="G49" i="5"/>
  <c r="D39" i="5"/>
  <c r="H44" i="5"/>
  <c r="H54" i="5"/>
  <c r="H89" i="5"/>
  <c r="D114" i="5"/>
  <c r="E169" i="5"/>
  <c r="G69" i="5"/>
  <c r="G174" i="5"/>
  <c r="H129" i="5"/>
  <c r="L129" i="5" s="1"/>
  <c r="L23" i="5" s="1"/>
  <c r="H139" i="5"/>
  <c r="H164" i="5"/>
  <c r="G39" i="5"/>
  <c r="H169" i="5"/>
  <c r="E149" i="5"/>
  <c r="H114" i="5"/>
  <c r="C148" i="5"/>
  <c r="C149" i="5" s="1"/>
  <c r="C158" i="5"/>
  <c r="C159" i="5" s="1"/>
  <c r="H174" i="5"/>
  <c r="H74" i="5"/>
  <c r="D104" i="5"/>
  <c r="H119" i="5"/>
  <c r="H154" i="5"/>
  <c r="D44" i="5"/>
  <c r="C43" i="5"/>
  <c r="C44" i="5" s="1"/>
  <c r="G59" i="5"/>
  <c r="H94" i="5"/>
  <c r="C128" i="5"/>
  <c r="C129" i="5" s="1"/>
  <c r="H144" i="5"/>
  <c r="H69" i="5"/>
  <c r="G104" i="5"/>
  <c r="L104" i="5" s="1"/>
  <c r="L18" i="5" s="1"/>
  <c r="H124" i="5"/>
  <c r="E129" i="5"/>
  <c r="H159" i="5"/>
  <c r="G89" i="5"/>
  <c r="G139" i="5"/>
  <c r="G109" i="5"/>
  <c r="G159" i="5"/>
  <c r="L159" i="5" s="1"/>
  <c r="L29" i="5" s="1"/>
  <c r="G149" i="5"/>
  <c r="G99" i="5"/>
  <c r="C134" i="5"/>
  <c r="C89" i="5"/>
  <c r="G119" i="5"/>
  <c r="D59" i="5"/>
  <c r="E94" i="5"/>
  <c r="C69" i="5"/>
  <c r="E114" i="5"/>
  <c r="E44" i="5"/>
  <c r="E144" i="5"/>
  <c r="C59" i="5"/>
  <c r="E74" i="5"/>
  <c r="E99" i="5"/>
  <c r="E119" i="5"/>
  <c r="E134" i="5"/>
  <c r="E164" i="5"/>
  <c r="C39" i="5"/>
  <c r="H39" i="5"/>
  <c r="C49" i="5"/>
  <c r="E54" i="5"/>
  <c r="E59" i="5"/>
  <c r="C84" i="5"/>
  <c r="D109" i="5"/>
  <c r="E174" i="5"/>
  <c r="E69" i="5"/>
  <c r="D79" i="5"/>
  <c r="E89" i="5"/>
  <c r="E124" i="5"/>
  <c r="E39" i="5"/>
  <c r="E49" i="5"/>
  <c r="C54" i="5"/>
  <c r="C64" i="5"/>
  <c r="E79" i="5"/>
  <c r="E84" i="5"/>
  <c r="E104" i="5"/>
  <c r="D119" i="5"/>
  <c r="E154" i="5"/>
  <c r="P10" i="5"/>
  <c r="G54" i="5"/>
  <c r="H59" i="5"/>
  <c r="P32" i="5"/>
  <c r="P31" i="5"/>
  <c r="P29" i="5"/>
  <c r="P27" i="5"/>
  <c r="P25" i="5"/>
  <c r="P23" i="5"/>
  <c r="P21" i="5"/>
  <c r="P19" i="5"/>
  <c r="P17" i="5"/>
  <c r="P15" i="5"/>
  <c r="P8" i="5"/>
  <c r="P13" i="5"/>
  <c r="P11" i="5"/>
  <c r="P6" i="5"/>
  <c r="P30" i="5"/>
  <c r="P28" i="5"/>
  <c r="P26" i="5"/>
  <c r="P24" i="5"/>
  <c r="P22" i="5"/>
  <c r="P20" i="5"/>
  <c r="P18" i="5"/>
  <c r="P16" i="5"/>
  <c r="P14" i="5"/>
  <c r="P9" i="5"/>
  <c r="P7" i="5"/>
  <c r="D158" i="5"/>
  <c r="D159" i="5" s="1"/>
  <c r="C153" i="5"/>
  <c r="C154" i="5" s="1"/>
  <c r="D148" i="5"/>
  <c r="D149" i="5" s="1"/>
  <c r="E158" i="5"/>
  <c r="E159" i="5" s="1"/>
  <c r="C143" i="5"/>
  <c r="C144" i="5" s="1"/>
  <c r="C93" i="5"/>
  <c r="C94" i="5" s="1"/>
  <c r="C73" i="5"/>
  <c r="C74" i="5" s="1"/>
  <c r="D98" i="5"/>
  <c r="D99" i="5" s="1"/>
  <c r="C173" i="5"/>
  <c r="C174" i="5" s="1"/>
  <c r="G74" i="5"/>
  <c r="G94" i="5"/>
  <c r="H99" i="5"/>
  <c r="D129" i="5"/>
  <c r="C138" i="5"/>
  <c r="C139" i="5" s="1"/>
  <c r="H109" i="5"/>
  <c r="G114" i="5"/>
  <c r="G124" i="5"/>
  <c r="G144" i="5"/>
  <c r="G154" i="5"/>
  <c r="G164" i="5"/>
  <c r="D173" i="5"/>
  <c r="D174" i="5" s="1"/>
  <c r="D93" i="5"/>
  <c r="D94" i="5" s="1"/>
  <c r="C113" i="5"/>
  <c r="C114" i="5" s="1"/>
  <c r="D143" i="5"/>
  <c r="D144" i="5" s="1"/>
  <c r="E138" i="5"/>
  <c r="E139" i="5" s="1"/>
  <c r="H64" i="5"/>
  <c r="D69" i="5"/>
  <c r="C78" i="5"/>
  <c r="C79" i="5" s="1"/>
  <c r="D89" i="5"/>
  <c r="C108" i="5"/>
  <c r="C109" i="5" s="1"/>
  <c r="C118" i="5"/>
  <c r="C119" i="5" s="1"/>
  <c r="G134" i="5"/>
  <c r="H149" i="5"/>
  <c r="G74" i="3"/>
  <c r="D159" i="3"/>
  <c r="C79" i="3"/>
  <c r="D149" i="3"/>
  <c r="E99" i="3"/>
  <c r="C69" i="3"/>
  <c r="C124" i="3"/>
  <c r="E144" i="3"/>
  <c r="D99" i="3"/>
  <c r="G114" i="3"/>
  <c r="E154" i="3"/>
  <c r="C54" i="3"/>
  <c r="E169" i="3"/>
  <c r="E114" i="3"/>
  <c r="E94" i="3"/>
  <c r="E104" i="3"/>
  <c r="C154" i="3"/>
  <c r="C164" i="3"/>
  <c r="E59" i="3"/>
  <c r="E129" i="3"/>
  <c r="E44" i="3"/>
  <c r="E64" i="3"/>
  <c r="E74" i="3"/>
  <c r="C84" i="3"/>
  <c r="E89" i="3"/>
  <c r="E124" i="3"/>
  <c r="C89" i="3"/>
  <c r="E49" i="3"/>
  <c r="K49" i="3" s="1"/>
  <c r="D59" i="3"/>
  <c r="E69" i="3"/>
  <c r="C104" i="3"/>
  <c r="E119" i="3"/>
  <c r="E164" i="3"/>
  <c r="E174" i="3"/>
  <c r="E54" i="3"/>
  <c r="E79" i="3"/>
  <c r="E84" i="3"/>
  <c r="E109" i="3"/>
  <c r="E134" i="3"/>
  <c r="E149" i="3"/>
  <c r="C148" i="3"/>
  <c r="C149" i="3" s="1"/>
  <c r="C128" i="3"/>
  <c r="C129" i="3" s="1"/>
  <c r="C118" i="3"/>
  <c r="C119" i="3" s="1"/>
  <c r="C133" i="3"/>
  <c r="C134" i="3" s="1"/>
  <c r="L39" i="3"/>
  <c r="L5" i="3" s="1"/>
  <c r="L134" i="3"/>
  <c r="L24" i="3" s="1"/>
  <c r="L84" i="3"/>
  <c r="L14" i="3" s="1"/>
  <c r="E39" i="3"/>
  <c r="K39" i="3" s="1"/>
  <c r="L49" i="3"/>
  <c r="L7" i="3" s="1"/>
  <c r="C138" i="3"/>
  <c r="C139" i="3" s="1"/>
  <c r="C98" i="3"/>
  <c r="C99" i="3" s="1"/>
  <c r="D173" i="3"/>
  <c r="D174" i="3" s="1"/>
  <c r="D93" i="3"/>
  <c r="D94" i="3" s="1"/>
  <c r="C113" i="3"/>
  <c r="C114" i="3" s="1"/>
  <c r="L44" i="3"/>
  <c r="L6" i="3" s="1"/>
  <c r="P18" i="3"/>
  <c r="P20" i="3"/>
  <c r="P22" i="3"/>
  <c r="P24" i="3"/>
  <c r="P26" i="3"/>
  <c r="P28" i="3"/>
  <c r="P30" i="3"/>
  <c r="C43" i="3"/>
  <c r="C44" i="3" s="1"/>
  <c r="G69" i="3"/>
  <c r="D84" i="3"/>
  <c r="C93" i="3"/>
  <c r="C94" i="3" s="1"/>
  <c r="D104" i="3"/>
  <c r="D124" i="3"/>
  <c r="C143" i="3"/>
  <c r="C144" i="3" s="1"/>
  <c r="D154" i="3"/>
  <c r="E158" i="3"/>
  <c r="E159" i="3" s="1"/>
  <c r="D164" i="3"/>
  <c r="H174" i="3"/>
  <c r="C108" i="3"/>
  <c r="C109" i="3" s="1"/>
  <c r="D143" i="3"/>
  <c r="D144" i="3" s="1"/>
  <c r="D114" i="3"/>
  <c r="L79" i="3"/>
  <c r="L13" i="3" s="1"/>
  <c r="L94" i="3"/>
  <c r="L16" i="3" s="1"/>
  <c r="G119" i="3"/>
  <c r="D134" i="3"/>
  <c r="E138" i="3"/>
  <c r="E139" i="3" s="1"/>
  <c r="C173" i="3"/>
  <c r="C174" i="3" s="1"/>
  <c r="P17" i="3"/>
  <c r="P19" i="3"/>
  <c r="P21" i="3"/>
  <c r="P23" i="3"/>
  <c r="P25" i="3"/>
  <c r="P27" i="3"/>
  <c r="P29" i="3"/>
  <c r="P31" i="3"/>
  <c r="C73" i="3"/>
  <c r="C74" i="3" s="1"/>
  <c r="G89" i="3"/>
  <c r="G99" i="3"/>
  <c r="L99" i="3" s="1"/>
  <c r="L17" i="3" s="1"/>
  <c r="G109" i="3"/>
  <c r="G129" i="3"/>
  <c r="G149" i="3"/>
  <c r="G159" i="3"/>
  <c r="G169" i="3"/>
  <c r="C158" i="3"/>
  <c r="C159" i="3" s="1"/>
  <c r="H43" i="1"/>
  <c r="D43" i="1"/>
  <c r="H88" i="1"/>
  <c r="C108" i="1"/>
  <c r="H48" i="1"/>
  <c r="C43" i="1"/>
  <c r="D153" i="1"/>
  <c r="D68" i="1"/>
  <c r="H83" i="1"/>
  <c r="D113" i="1"/>
  <c r="D123" i="1"/>
  <c r="E48" i="1"/>
  <c r="H53" i="1"/>
  <c r="H73" i="1"/>
  <c r="D93" i="1"/>
  <c r="D143" i="1"/>
  <c r="H68" i="1"/>
  <c r="G173" i="1"/>
  <c r="C68" i="1"/>
  <c r="H93" i="1"/>
  <c r="H103" i="1"/>
  <c r="G178" i="1"/>
  <c r="E178" i="1"/>
  <c r="C178" i="1"/>
  <c r="D178" i="1"/>
  <c r="E68" i="1"/>
  <c r="D83" i="1"/>
  <c r="H98" i="1"/>
  <c r="H128" i="1"/>
  <c r="C138" i="1"/>
  <c r="C53" i="1"/>
  <c r="H63" i="1"/>
  <c r="E93" i="1"/>
  <c r="E103" i="1"/>
  <c r="H148" i="1"/>
  <c r="D73" i="1"/>
  <c r="H108" i="1"/>
  <c r="H118" i="1"/>
  <c r="H138" i="1"/>
  <c r="H158" i="1"/>
  <c r="H58" i="1"/>
  <c r="H78" i="1"/>
  <c r="E98" i="1"/>
  <c r="E128" i="1"/>
  <c r="H133" i="1"/>
  <c r="H143" i="1"/>
  <c r="H153" i="1"/>
  <c r="H163" i="1"/>
  <c r="C88" i="1"/>
  <c r="H173" i="1"/>
  <c r="D63" i="1"/>
  <c r="H123" i="1"/>
  <c r="H113" i="1"/>
  <c r="D108" i="1"/>
  <c r="D138" i="1"/>
  <c r="D158" i="1"/>
  <c r="D168" i="1"/>
  <c r="G48" i="1"/>
  <c r="D58" i="1"/>
  <c r="D78" i="1"/>
  <c r="D88" i="1"/>
  <c r="D53" i="1"/>
  <c r="G83" i="1"/>
  <c r="D128" i="1"/>
  <c r="E43" i="1"/>
  <c r="D48" i="1"/>
  <c r="E53" i="1"/>
  <c r="E168" i="1"/>
  <c r="H168" i="1"/>
  <c r="E158" i="1"/>
  <c r="E153" i="1"/>
  <c r="E148" i="1"/>
  <c r="E138" i="1"/>
  <c r="E133" i="1"/>
  <c r="E123" i="1"/>
  <c r="E118" i="1"/>
  <c r="E113" i="1"/>
  <c r="E108" i="1"/>
  <c r="E88" i="1"/>
  <c r="E83" i="1"/>
  <c r="E78" i="1"/>
  <c r="E73" i="1"/>
  <c r="E63" i="1"/>
  <c r="G58" i="1"/>
  <c r="E58" i="1"/>
  <c r="C58" i="1"/>
  <c r="G157" i="1"/>
  <c r="G158" i="1" s="1"/>
  <c r="C167" i="1"/>
  <c r="C168" i="1" s="1"/>
  <c r="G107" i="1"/>
  <c r="G108" i="1" s="1"/>
  <c r="C157" i="1"/>
  <c r="C158" i="1" s="1"/>
  <c r="G122" i="1"/>
  <c r="G123" i="1" s="1"/>
  <c r="C62" i="1"/>
  <c r="C63" i="1" s="1"/>
  <c r="D97" i="1"/>
  <c r="D98" i="1" s="1"/>
  <c r="C102" i="1"/>
  <c r="C103" i="1" s="1"/>
  <c r="G112" i="1"/>
  <c r="G113" i="1" s="1"/>
  <c r="C132" i="1"/>
  <c r="C133" i="1" s="1"/>
  <c r="G142" i="1"/>
  <c r="G143" i="1" s="1"/>
  <c r="C77" i="1"/>
  <c r="C78" i="1" s="1"/>
  <c r="C92" i="1"/>
  <c r="C93" i="1" s="1"/>
  <c r="C117" i="1"/>
  <c r="C118" i="1" s="1"/>
  <c r="C82" i="1"/>
  <c r="C83" i="1" s="1"/>
  <c r="C97" i="1"/>
  <c r="C98" i="1" s="1"/>
  <c r="D117" i="1"/>
  <c r="D118" i="1" s="1"/>
  <c r="C142" i="1"/>
  <c r="C143" i="1" s="1"/>
  <c r="C172" i="1"/>
  <c r="C173" i="1" s="1"/>
  <c r="G117" i="1"/>
  <c r="G118" i="1" s="1"/>
  <c r="C127" i="1"/>
  <c r="C128" i="1" s="1"/>
  <c r="G152" i="1"/>
  <c r="G153" i="1" s="1"/>
  <c r="D102" i="1"/>
  <c r="D103" i="1" s="1"/>
  <c r="C152" i="1"/>
  <c r="C153" i="1" s="1"/>
  <c r="E172" i="1"/>
  <c r="E173" i="1" s="1"/>
  <c r="C72" i="1"/>
  <c r="C73" i="1" s="1"/>
  <c r="G77" i="1"/>
  <c r="G78" i="1" s="1"/>
  <c r="G87" i="1"/>
  <c r="G88" i="1" s="1"/>
  <c r="G147" i="1"/>
  <c r="G148" i="1" s="1"/>
  <c r="G137" i="1"/>
  <c r="G138" i="1" s="1"/>
  <c r="E142" i="1"/>
  <c r="E143" i="1" s="1"/>
  <c r="D162" i="1"/>
  <c r="D163" i="1" s="1"/>
  <c r="G67" i="1"/>
  <c r="G68" i="1" s="1"/>
  <c r="C47" i="1"/>
  <c r="C48" i="1" s="1"/>
  <c r="G162" i="1"/>
  <c r="G163" i="1" s="1"/>
  <c r="G97" i="1"/>
  <c r="G98" i="1" s="1"/>
  <c r="C147" i="1"/>
  <c r="C148" i="1" s="1"/>
  <c r="E162" i="1"/>
  <c r="E163" i="1" s="1"/>
  <c r="G102" i="1"/>
  <c r="G103" i="1" s="1"/>
  <c r="D147" i="1"/>
  <c r="D148" i="1" s="1"/>
  <c r="G52" i="1"/>
  <c r="G53" i="1" s="1"/>
  <c r="G62" i="1"/>
  <c r="G63" i="1" s="1"/>
  <c r="L63" i="1" s="1"/>
  <c r="L9" i="1" s="1"/>
  <c r="G72" i="1"/>
  <c r="G73" i="1" s="1"/>
  <c r="G92" i="1"/>
  <c r="G93" i="1" s="1"/>
  <c r="C112" i="1"/>
  <c r="C113" i="1" s="1"/>
  <c r="G127" i="1"/>
  <c r="G128" i="1" s="1"/>
  <c r="G132" i="1"/>
  <c r="G133" i="1" s="1"/>
  <c r="L133" i="1" s="1"/>
  <c r="L23" i="1" s="1"/>
  <c r="C162" i="1"/>
  <c r="C163" i="1" s="1"/>
  <c r="G167" i="1"/>
  <c r="G168" i="1" s="1"/>
  <c r="D172" i="1"/>
  <c r="D173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2" i="1"/>
  <c r="C123" i="1" s="1"/>
  <c r="G43" i="1"/>
  <c r="L148" i="1" l="1"/>
  <c r="L64" i="5"/>
  <c r="L10" i="5" s="1"/>
  <c r="L79" i="5"/>
  <c r="L13" i="5" s="1"/>
  <c r="L49" i="5"/>
  <c r="L7" i="5" s="1"/>
  <c r="L44" i="5"/>
  <c r="L6" i="5" s="1"/>
  <c r="K169" i="5"/>
  <c r="K31" i="5" s="1"/>
  <c r="L139" i="5"/>
  <c r="L25" i="5" s="1"/>
  <c r="L169" i="5"/>
  <c r="L31" i="5" s="1"/>
  <c r="L43" i="1"/>
  <c r="L5" i="1" s="1"/>
  <c r="C5" i="4" s="1"/>
  <c r="L164" i="3"/>
  <c r="L30" i="3" s="1"/>
  <c r="L54" i="3"/>
  <c r="L8" i="3" s="1"/>
  <c r="L74" i="3"/>
  <c r="L12" i="3" s="1"/>
  <c r="L59" i="3"/>
  <c r="L9" i="3" s="1"/>
  <c r="C9" i="4" s="1"/>
  <c r="L159" i="3"/>
  <c r="L29" i="3" s="1"/>
  <c r="K79" i="3"/>
  <c r="M79" i="3" s="1"/>
  <c r="M13" i="3" s="1"/>
  <c r="L64" i="3"/>
  <c r="L10" i="3" s="1"/>
  <c r="K169" i="3"/>
  <c r="M169" i="3" s="1"/>
  <c r="M31" i="3" s="1"/>
  <c r="L178" i="1"/>
  <c r="L32" i="1" s="1"/>
  <c r="L114" i="3"/>
  <c r="L20" i="3" s="1"/>
  <c r="L144" i="3"/>
  <c r="L26" i="3" s="1"/>
  <c r="L139" i="3"/>
  <c r="L25" i="3" s="1"/>
  <c r="K104" i="3"/>
  <c r="K18" i="3" s="1"/>
  <c r="K64" i="3"/>
  <c r="Q64" i="3" s="1"/>
  <c r="Q10" i="3" s="1"/>
  <c r="L89" i="5"/>
  <c r="L15" i="5" s="1"/>
  <c r="L69" i="5"/>
  <c r="L11" i="5" s="1"/>
  <c r="L174" i="5"/>
  <c r="L32" i="5" s="1"/>
  <c r="L39" i="5"/>
  <c r="L5" i="5" s="1"/>
  <c r="L119" i="5"/>
  <c r="L21" i="5" s="1"/>
  <c r="K164" i="5"/>
  <c r="M164" i="5" s="1"/>
  <c r="M30" i="5" s="1"/>
  <c r="L154" i="5"/>
  <c r="L28" i="5" s="1"/>
  <c r="L94" i="5"/>
  <c r="L16" i="5" s="1"/>
  <c r="K104" i="5"/>
  <c r="K18" i="5" s="1"/>
  <c r="K49" i="5"/>
  <c r="K7" i="5" s="1"/>
  <c r="L99" i="5"/>
  <c r="L17" i="5" s="1"/>
  <c r="K89" i="5"/>
  <c r="Q89" i="5" s="1"/>
  <c r="Q15" i="5" s="1"/>
  <c r="K44" i="5"/>
  <c r="M44" i="5" s="1"/>
  <c r="M6" i="5" s="1"/>
  <c r="K84" i="5"/>
  <c r="K14" i="5" s="1"/>
  <c r="K54" i="5"/>
  <c r="K8" i="5" s="1"/>
  <c r="K119" i="5"/>
  <c r="Q119" i="5" s="1"/>
  <c r="Q21" i="5" s="1"/>
  <c r="K134" i="5"/>
  <c r="K24" i="5" s="1"/>
  <c r="K109" i="5"/>
  <c r="M109" i="5" s="1"/>
  <c r="M19" i="5" s="1"/>
  <c r="K79" i="5"/>
  <c r="Q79" i="5" s="1"/>
  <c r="Q13" i="5" s="1"/>
  <c r="K74" i="5"/>
  <c r="K12" i="5" s="1"/>
  <c r="K39" i="5"/>
  <c r="N39" i="5" s="1"/>
  <c r="N5" i="5" s="1"/>
  <c r="K69" i="5"/>
  <c r="M69" i="5" s="1"/>
  <c r="M11" i="5" s="1"/>
  <c r="K129" i="5"/>
  <c r="Q129" i="5" s="1"/>
  <c r="Q23" i="5" s="1"/>
  <c r="K154" i="5"/>
  <c r="K28" i="5" s="1"/>
  <c r="K99" i="5"/>
  <c r="N99" i="5" s="1"/>
  <c r="N17" i="5" s="1"/>
  <c r="K59" i="5"/>
  <c r="Q59" i="5" s="1"/>
  <c r="Q9" i="5" s="1"/>
  <c r="K124" i="5"/>
  <c r="Q124" i="5" s="1"/>
  <c r="Q22" i="5" s="1"/>
  <c r="K139" i="5"/>
  <c r="K25" i="5" s="1"/>
  <c r="L54" i="5"/>
  <c r="L8" i="5" s="1"/>
  <c r="K149" i="5"/>
  <c r="M149" i="5" s="1"/>
  <c r="M27" i="5" s="1"/>
  <c r="K64" i="5"/>
  <c r="K10" i="5" s="1"/>
  <c r="L124" i="5"/>
  <c r="L22" i="5" s="1"/>
  <c r="K174" i="5"/>
  <c r="N174" i="5" s="1"/>
  <c r="N32" i="5" s="1"/>
  <c r="K159" i="5"/>
  <c r="Q159" i="5" s="1"/>
  <c r="Q29" i="5" s="1"/>
  <c r="K144" i="5"/>
  <c r="K114" i="5"/>
  <c r="L109" i="5"/>
  <c r="L19" i="5" s="1"/>
  <c r="L59" i="5"/>
  <c r="L9" i="5" s="1"/>
  <c r="L134" i="5"/>
  <c r="L24" i="5" s="1"/>
  <c r="L164" i="5"/>
  <c r="L30" i="5" s="1"/>
  <c r="L144" i="5"/>
  <c r="L26" i="5" s="1"/>
  <c r="L114" i="5"/>
  <c r="L20" i="5" s="1"/>
  <c r="L74" i="5"/>
  <c r="L12" i="5" s="1"/>
  <c r="L149" i="5"/>
  <c r="L27" i="5" s="1"/>
  <c r="K94" i="5"/>
  <c r="K74" i="3"/>
  <c r="K12" i="3" s="1"/>
  <c r="K139" i="3"/>
  <c r="N139" i="3" s="1"/>
  <c r="N25" i="3" s="1"/>
  <c r="K129" i="3"/>
  <c r="K23" i="3" s="1"/>
  <c r="K89" i="3"/>
  <c r="M89" i="3" s="1"/>
  <c r="M15" i="3" s="1"/>
  <c r="K44" i="3"/>
  <c r="N44" i="3" s="1"/>
  <c r="N6" i="3" s="1"/>
  <c r="K154" i="3"/>
  <c r="K28" i="3" s="1"/>
  <c r="K94" i="3"/>
  <c r="N94" i="3" s="1"/>
  <c r="N16" i="3" s="1"/>
  <c r="K59" i="3"/>
  <c r="Q59" i="3" s="1"/>
  <c r="Q9" i="3" s="1"/>
  <c r="K119" i="3"/>
  <c r="K21" i="3" s="1"/>
  <c r="K54" i="3"/>
  <c r="Q54" i="3" s="1"/>
  <c r="Q8" i="3" s="1"/>
  <c r="L129" i="3"/>
  <c r="L23" i="3" s="1"/>
  <c r="C23" i="4" s="1"/>
  <c r="K109" i="3"/>
  <c r="K19" i="3" s="1"/>
  <c r="K134" i="3"/>
  <c r="N134" i="3" s="1"/>
  <c r="N24" i="3" s="1"/>
  <c r="K164" i="3"/>
  <c r="N164" i="3" s="1"/>
  <c r="N30" i="3" s="1"/>
  <c r="K124" i="3"/>
  <c r="N124" i="3" s="1"/>
  <c r="N22" i="3" s="1"/>
  <c r="K69" i="3"/>
  <c r="K11" i="3" s="1"/>
  <c r="K149" i="3"/>
  <c r="K27" i="3" s="1"/>
  <c r="K174" i="3"/>
  <c r="Q174" i="3" s="1"/>
  <c r="Q32" i="3" s="1"/>
  <c r="K144" i="3"/>
  <c r="Q144" i="3" s="1"/>
  <c r="Q26" i="3" s="1"/>
  <c r="K84" i="3"/>
  <c r="Q84" i="3" s="1"/>
  <c r="Q14" i="3" s="1"/>
  <c r="K114" i="3"/>
  <c r="K20" i="3" s="1"/>
  <c r="Q39" i="3"/>
  <c r="Q5" i="3" s="1"/>
  <c r="N39" i="3"/>
  <c r="N5" i="3" s="1"/>
  <c r="M39" i="3"/>
  <c r="M5" i="3" s="1"/>
  <c r="K5" i="3"/>
  <c r="L119" i="3"/>
  <c r="L21" i="3" s="1"/>
  <c r="L174" i="3"/>
  <c r="L32" i="3" s="1"/>
  <c r="L169" i="3"/>
  <c r="L31" i="3" s="1"/>
  <c r="L149" i="3"/>
  <c r="L27" i="3" s="1"/>
  <c r="L109" i="3"/>
  <c r="L19" i="3" s="1"/>
  <c r="L89" i="3"/>
  <c r="L15" i="3" s="1"/>
  <c r="L69" i="3"/>
  <c r="L11" i="3" s="1"/>
  <c r="K159" i="3"/>
  <c r="K99" i="3"/>
  <c r="K13" i="3"/>
  <c r="Q49" i="3"/>
  <c r="Q7" i="3" s="1"/>
  <c r="K7" i="3"/>
  <c r="M49" i="3"/>
  <c r="M7" i="3" s="1"/>
  <c r="N49" i="3"/>
  <c r="N7" i="3" s="1"/>
  <c r="L88" i="1"/>
  <c r="L14" i="1" s="1"/>
  <c r="C14" i="4" s="1"/>
  <c r="L118" i="1"/>
  <c r="L20" i="1" s="1"/>
  <c r="L73" i="1"/>
  <c r="L11" i="1" s="1"/>
  <c r="L98" i="1"/>
  <c r="L16" i="1" s="1"/>
  <c r="C16" i="4" s="1"/>
  <c r="L48" i="1"/>
  <c r="L6" i="1" s="1"/>
  <c r="C6" i="4" s="1"/>
  <c r="L168" i="1"/>
  <c r="L30" i="1" s="1"/>
  <c r="C30" i="4" s="1"/>
  <c r="L83" i="1"/>
  <c r="L13" i="1" s="1"/>
  <c r="C13" i="4" s="1"/>
  <c r="L173" i="1"/>
  <c r="L128" i="1"/>
  <c r="L22" i="1" s="1"/>
  <c r="C22" i="4" s="1"/>
  <c r="L113" i="1"/>
  <c r="L19" i="1" s="1"/>
  <c r="L93" i="1"/>
  <c r="L15" i="1" s="1"/>
  <c r="K48" i="1"/>
  <c r="Q48" i="1" s="1"/>
  <c r="Q6" i="1" s="1"/>
  <c r="L138" i="1"/>
  <c r="L24" i="1" s="1"/>
  <c r="C24" i="4" s="1"/>
  <c r="L153" i="1"/>
  <c r="L27" i="1" s="1"/>
  <c r="L58" i="1"/>
  <c r="L8" i="1" s="1"/>
  <c r="C8" i="4" s="1"/>
  <c r="K53" i="1"/>
  <c r="Q53" i="1" s="1"/>
  <c r="Q7" i="1" s="1"/>
  <c r="L53" i="1"/>
  <c r="L7" i="1" s="1"/>
  <c r="C7" i="4" s="1"/>
  <c r="K68" i="1"/>
  <c r="Q68" i="1" s="1"/>
  <c r="Q10" i="1" s="1"/>
  <c r="L68" i="1"/>
  <c r="L10" i="1" s="1"/>
  <c r="L123" i="1"/>
  <c r="L21" i="1" s="1"/>
  <c r="L158" i="1"/>
  <c r="L103" i="1"/>
  <c r="L17" i="1" s="1"/>
  <c r="C17" i="4" s="1"/>
  <c r="L163" i="1"/>
  <c r="L78" i="1"/>
  <c r="L12" i="1" s="1"/>
  <c r="C12" i="4" s="1"/>
  <c r="L143" i="1"/>
  <c r="K108" i="1"/>
  <c r="K18" i="1" s="1"/>
  <c r="L108" i="1"/>
  <c r="L18" i="1" s="1"/>
  <c r="C18" i="4" s="1"/>
  <c r="K178" i="1"/>
  <c r="K83" i="1"/>
  <c r="K13" i="1" s="1"/>
  <c r="K138" i="1"/>
  <c r="M138" i="1" s="1"/>
  <c r="M24" i="1" s="1"/>
  <c r="K43" i="1"/>
  <c r="N43" i="1" s="1"/>
  <c r="N5" i="1" s="1"/>
  <c r="K88" i="1"/>
  <c r="K14" i="1" s="1"/>
  <c r="K168" i="1"/>
  <c r="K58" i="1"/>
  <c r="N58" i="1" s="1"/>
  <c r="N8" i="1" s="1"/>
  <c r="K158" i="1"/>
  <c r="K123" i="1"/>
  <c r="K128" i="1"/>
  <c r="K93" i="1"/>
  <c r="K153" i="1"/>
  <c r="K133" i="1"/>
  <c r="K63" i="1"/>
  <c r="K143" i="1"/>
  <c r="K118" i="1"/>
  <c r="K113" i="1"/>
  <c r="K173" i="1"/>
  <c r="K98" i="1"/>
  <c r="K78" i="1"/>
  <c r="K103" i="1"/>
  <c r="K148" i="1"/>
  <c r="K163" i="1"/>
  <c r="K73" i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68" i="1"/>
  <c r="M30" i="1" s="1"/>
  <c r="M68" i="1"/>
  <c r="M10" i="1" s="1"/>
  <c r="N169" i="5" l="1"/>
  <c r="N31" i="5" s="1"/>
  <c r="Q169" i="5"/>
  <c r="Q31" i="5" s="1"/>
  <c r="M169" i="5"/>
  <c r="M31" i="5" s="1"/>
  <c r="Q164" i="5"/>
  <c r="Q30" i="5" s="1"/>
  <c r="C10" i="4"/>
  <c r="K10" i="3"/>
  <c r="M104" i="3"/>
  <c r="M18" i="3" s="1"/>
  <c r="B18" i="4"/>
  <c r="N79" i="3"/>
  <c r="N13" i="3" s="1"/>
  <c r="M154" i="3"/>
  <c r="M28" i="3" s="1"/>
  <c r="Q79" i="3"/>
  <c r="Q13" i="3" s="1"/>
  <c r="Q104" i="3"/>
  <c r="Q18" i="3" s="1"/>
  <c r="K25" i="3"/>
  <c r="N104" i="3"/>
  <c r="N18" i="3" s="1"/>
  <c r="K8" i="3"/>
  <c r="Q139" i="3"/>
  <c r="Q25" i="3" s="1"/>
  <c r="C32" i="4"/>
  <c r="N169" i="3"/>
  <c r="N31" i="3" s="1"/>
  <c r="K31" i="3"/>
  <c r="Q169" i="3"/>
  <c r="Q31" i="3" s="1"/>
  <c r="N64" i="3"/>
  <c r="N10" i="3" s="1"/>
  <c r="M64" i="3"/>
  <c r="M10" i="3" s="1"/>
  <c r="D10" i="4" s="1"/>
  <c r="C20" i="4"/>
  <c r="M74" i="3"/>
  <c r="M12" i="3" s="1"/>
  <c r="N74" i="3"/>
  <c r="N12" i="3" s="1"/>
  <c r="Q74" i="3"/>
  <c r="Q12" i="3" s="1"/>
  <c r="N154" i="5"/>
  <c r="N28" i="5" s="1"/>
  <c r="M119" i="5"/>
  <c r="M21" i="5" s="1"/>
  <c r="N104" i="5"/>
  <c r="N18" i="5" s="1"/>
  <c r="K6" i="5"/>
  <c r="N49" i="5"/>
  <c r="N7" i="5" s="1"/>
  <c r="K30" i="5"/>
  <c r="N164" i="5"/>
  <c r="N30" i="5" s="1"/>
  <c r="K21" i="5"/>
  <c r="K15" i="5"/>
  <c r="N119" i="5"/>
  <c r="N21" i="5" s="1"/>
  <c r="N89" i="5"/>
  <c r="N15" i="5" s="1"/>
  <c r="N124" i="5"/>
  <c r="N22" i="5" s="1"/>
  <c r="M89" i="5"/>
  <c r="M15" i="5" s="1"/>
  <c r="Q104" i="5"/>
  <c r="Q18" i="5" s="1"/>
  <c r="M104" i="5"/>
  <c r="M18" i="5" s="1"/>
  <c r="Q49" i="5"/>
  <c r="Q7" i="5" s="1"/>
  <c r="M49" i="5"/>
  <c r="M7" i="5" s="1"/>
  <c r="K11" i="5"/>
  <c r="N134" i="5"/>
  <c r="N24" i="5" s="1"/>
  <c r="M39" i="5"/>
  <c r="M5" i="5" s="1"/>
  <c r="Q44" i="5"/>
  <c r="Q6" i="5" s="1"/>
  <c r="K19" i="5"/>
  <c r="Q64" i="5"/>
  <c r="Q10" i="5" s="1"/>
  <c r="N69" i="5"/>
  <c r="N11" i="5" s="1"/>
  <c r="Q39" i="5"/>
  <c r="Q5" i="5" s="1"/>
  <c r="N109" i="5"/>
  <c r="N19" i="5" s="1"/>
  <c r="N44" i="5"/>
  <c r="N6" i="5" s="1"/>
  <c r="Q109" i="5"/>
  <c r="Q19" i="5" s="1"/>
  <c r="Q69" i="5"/>
  <c r="Q11" i="5" s="1"/>
  <c r="N84" i="5"/>
  <c r="N14" i="5" s="1"/>
  <c r="Q99" i="5"/>
  <c r="Q17" i="5" s="1"/>
  <c r="M84" i="5"/>
  <c r="M14" i="5" s="1"/>
  <c r="M59" i="5"/>
  <c r="M9" i="5" s="1"/>
  <c r="N54" i="5"/>
  <c r="N8" i="5" s="1"/>
  <c r="N139" i="5"/>
  <c r="N25" i="5" s="1"/>
  <c r="M129" i="5"/>
  <c r="M23" i="5" s="1"/>
  <c r="Q54" i="5"/>
  <c r="Q8" i="5" s="1"/>
  <c r="M54" i="5"/>
  <c r="M8" i="5" s="1"/>
  <c r="M79" i="5"/>
  <c r="M13" i="5" s="1"/>
  <c r="M154" i="5"/>
  <c r="M28" i="5" s="1"/>
  <c r="M134" i="5"/>
  <c r="M24" i="5" s="1"/>
  <c r="Q139" i="5"/>
  <c r="Q25" i="5" s="1"/>
  <c r="Q84" i="5"/>
  <c r="Q14" i="5" s="1"/>
  <c r="K5" i="5"/>
  <c r="Q154" i="5"/>
  <c r="Q28" i="5" s="1"/>
  <c r="Q134" i="5"/>
  <c r="Q24" i="5" s="1"/>
  <c r="K29" i="5"/>
  <c r="M159" i="5"/>
  <c r="M29" i="5" s="1"/>
  <c r="K13" i="5"/>
  <c r="K9" i="5"/>
  <c r="K23" i="5"/>
  <c r="N79" i="5"/>
  <c r="N13" i="5" s="1"/>
  <c r="N59" i="5"/>
  <c r="N9" i="5" s="1"/>
  <c r="N129" i="5"/>
  <c r="N23" i="5" s="1"/>
  <c r="M124" i="5"/>
  <c r="M22" i="5" s="1"/>
  <c r="N74" i="5"/>
  <c r="N12" i="5" s="1"/>
  <c r="K32" i="5"/>
  <c r="K27" i="5"/>
  <c r="N149" i="5"/>
  <c r="N27" i="5" s="1"/>
  <c r="K22" i="5"/>
  <c r="M74" i="5"/>
  <c r="M12" i="5" s="1"/>
  <c r="N159" i="5"/>
  <c r="N29" i="5" s="1"/>
  <c r="M174" i="5"/>
  <c r="M32" i="5" s="1"/>
  <c r="M139" i="5"/>
  <c r="M25" i="5" s="1"/>
  <c r="Q149" i="5"/>
  <c r="Q27" i="5" s="1"/>
  <c r="Q74" i="5"/>
  <c r="Q12" i="5" s="1"/>
  <c r="M99" i="5"/>
  <c r="M17" i="5" s="1"/>
  <c r="Q174" i="5"/>
  <c r="Q32" i="5" s="1"/>
  <c r="K17" i="5"/>
  <c r="N64" i="5"/>
  <c r="N10" i="5" s="1"/>
  <c r="M64" i="5"/>
  <c r="M10" i="5" s="1"/>
  <c r="L33" i="5"/>
  <c r="Q94" i="5"/>
  <c r="Q16" i="5" s="1"/>
  <c r="M94" i="5"/>
  <c r="M16" i="5" s="1"/>
  <c r="N94" i="5"/>
  <c r="N16" i="5" s="1"/>
  <c r="K16" i="5"/>
  <c r="Q114" i="5"/>
  <c r="Q20" i="5" s="1"/>
  <c r="M114" i="5"/>
  <c r="M20" i="5" s="1"/>
  <c r="N114" i="5"/>
  <c r="N20" i="5" s="1"/>
  <c r="K20" i="5"/>
  <c r="Q144" i="5"/>
  <c r="Q26" i="5" s="1"/>
  <c r="M144" i="5"/>
  <c r="M26" i="5" s="1"/>
  <c r="N144" i="5"/>
  <c r="N26" i="5" s="1"/>
  <c r="K26" i="5"/>
  <c r="M54" i="3"/>
  <c r="M8" i="3" s="1"/>
  <c r="Q164" i="3"/>
  <c r="Q30" i="3" s="1"/>
  <c r="M139" i="3"/>
  <c r="M25" i="3" s="1"/>
  <c r="K30" i="3"/>
  <c r="N129" i="3"/>
  <c r="N23" i="3" s="1"/>
  <c r="M129" i="3"/>
  <c r="M23" i="3" s="1"/>
  <c r="Q129" i="3"/>
  <c r="Q23" i="3" s="1"/>
  <c r="M84" i="3"/>
  <c r="M14" i="3" s="1"/>
  <c r="N89" i="3"/>
  <c r="N15" i="3" s="1"/>
  <c r="M109" i="3"/>
  <c r="M19" i="3" s="1"/>
  <c r="N84" i="3"/>
  <c r="N14" i="3" s="1"/>
  <c r="K15" i="3"/>
  <c r="Q89" i="3"/>
  <c r="Q15" i="3" s="1"/>
  <c r="N69" i="3"/>
  <c r="N11" i="3" s="1"/>
  <c r="C19" i="4"/>
  <c r="K14" i="3"/>
  <c r="B14" i="4" s="1"/>
  <c r="M134" i="3"/>
  <c r="M24" i="3" s="1"/>
  <c r="D24" i="4" s="1"/>
  <c r="N119" i="3"/>
  <c r="N21" i="3" s="1"/>
  <c r="M44" i="3"/>
  <c r="M6" i="3" s="1"/>
  <c r="M119" i="3"/>
  <c r="M21" i="3" s="1"/>
  <c r="Q44" i="3"/>
  <c r="Q6" i="3" s="1"/>
  <c r="G6" i="4" s="1"/>
  <c r="N54" i="3"/>
  <c r="N8" i="3" s="1"/>
  <c r="E8" i="4" s="1"/>
  <c r="M164" i="3"/>
  <c r="M30" i="3" s="1"/>
  <c r="D30" i="4" s="1"/>
  <c r="N154" i="3"/>
  <c r="N28" i="3" s="1"/>
  <c r="E5" i="4"/>
  <c r="Q154" i="3"/>
  <c r="Q28" i="3" s="1"/>
  <c r="M149" i="3"/>
  <c r="M27" i="3" s="1"/>
  <c r="Q134" i="3"/>
  <c r="Q24" i="3" s="1"/>
  <c r="Q119" i="3"/>
  <c r="Q21" i="3" s="1"/>
  <c r="M114" i="3"/>
  <c r="M20" i="3" s="1"/>
  <c r="K6" i="3"/>
  <c r="N149" i="3"/>
  <c r="N27" i="3" s="1"/>
  <c r="K24" i="3"/>
  <c r="C21" i="4"/>
  <c r="Q124" i="3"/>
  <c r="Q22" i="3" s="1"/>
  <c r="C15" i="4"/>
  <c r="Q94" i="3"/>
  <c r="Q16" i="3" s="1"/>
  <c r="K9" i="3"/>
  <c r="K16" i="3"/>
  <c r="M94" i="3"/>
  <c r="M16" i="3" s="1"/>
  <c r="K32" i="3"/>
  <c r="N59" i="3"/>
  <c r="N9" i="3" s="1"/>
  <c r="M59" i="3"/>
  <c r="M9" i="3" s="1"/>
  <c r="K26" i="3"/>
  <c r="Q69" i="3"/>
  <c r="Q11" i="3" s="1"/>
  <c r="M144" i="3"/>
  <c r="M26" i="3" s="1"/>
  <c r="N109" i="3"/>
  <c r="N19" i="3" s="1"/>
  <c r="M69" i="3"/>
  <c r="M11" i="3" s="1"/>
  <c r="N144" i="3"/>
  <c r="N26" i="3" s="1"/>
  <c r="Q109" i="3"/>
  <c r="Q19" i="3" s="1"/>
  <c r="K22" i="3"/>
  <c r="L33" i="3"/>
  <c r="M174" i="3"/>
  <c r="M32" i="3" s="1"/>
  <c r="G7" i="4"/>
  <c r="M124" i="3"/>
  <c r="M22" i="3" s="1"/>
  <c r="N174" i="3"/>
  <c r="N32" i="3" s="1"/>
  <c r="G10" i="4"/>
  <c r="C27" i="4"/>
  <c r="C11" i="4"/>
  <c r="Q149" i="3"/>
  <c r="Q27" i="3" s="1"/>
  <c r="N114" i="3"/>
  <c r="N20" i="3" s="1"/>
  <c r="Q114" i="3"/>
  <c r="Q20" i="3" s="1"/>
  <c r="B13" i="4"/>
  <c r="L33" i="1"/>
  <c r="M99" i="3"/>
  <c r="M17" i="3" s="1"/>
  <c r="Q99" i="3"/>
  <c r="Q17" i="3" s="1"/>
  <c r="N99" i="3"/>
  <c r="N17" i="3" s="1"/>
  <c r="K17" i="3"/>
  <c r="M159" i="3"/>
  <c r="M29" i="3" s="1"/>
  <c r="Q159" i="3"/>
  <c r="Q29" i="3" s="1"/>
  <c r="N159" i="3"/>
  <c r="N29" i="3" s="1"/>
  <c r="K29" i="3"/>
  <c r="M53" i="1"/>
  <c r="M7" i="1" s="1"/>
  <c r="D7" i="4" s="1"/>
  <c r="N68" i="1"/>
  <c r="N10" i="1" s="1"/>
  <c r="N53" i="1"/>
  <c r="N7" i="1" s="1"/>
  <c r="E7" i="4" s="1"/>
  <c r="N138" i="1"/>
  <c r="N24" i="1" s="1"/>
  <c r="E24" i="4" s="1"/>
  <c r="K6" i="1"/>
  <c r="M48" i="1"/>
  <c r="M6" i="1" s="1"/>
  <c r="M58" i="1"/>
  <c r="M8" i="1" s="1"/>
  <c r="N48" i="1"/>
  <c r="N6" i="1" s="1"/>
  <c r="E6" i="4" s="1"/>
  <c r="M43" i="1"/>
  <c r="M5" i="1" s="1"/>
  <c r="M83" i="1"/>
  <c r="M13" i="1" s="1"/>
  <c r="D13" i="4" s="1"/>
  <c r="M108" i="1"/>
  <c r="K10" i="1"/>
  <c r="B10" i="4" s="1"/>
  <c r="N83" i="1"/>
  <c r="N13" i="1" s="1"/>
  <c r="N108" i="1"/>
  <c r="N18" i="1" s="1"/>
  <c r="Q83" i="1"/>
  <c r="Q13" i="1" s="1"/>
  <c r="Q108" i="1"/>
  <c r="Q18" i="1" s="1"/>
  <c r="K7" i="1"/>
  <c r="B7" i="4" s="1"/>
  <c r="Q178" i="1"/>
  <c r="Q32" i="1" s="1"/>
  <c r="G32" i="4" s="1"/>
  <c r="K32" i="1"/>
  <c r="N178" i="1"/>
  <c r="N32" i="1" s="1"/>
  <c r="M178" i="1"/>
  <c r="M32" i="1" s="1"/>
  <c r="Q103" i="1"/>
  <c r="Q17" i="1" s="1"/>
  <c r="K17" i="1"/>
  <c r="Q133" i="1"/>
  <c r="Q23" i="1" s="1"/>
  <c r="K23" i="1"/>
  <c r="B23" i="4" s="1"/>
  <c r="N123" i="1"/>
  <c r="N21" i="1" s="1"/>
  <c r="K21" i="1"/>
  <c r="B21" i="4" s="1"/>
  <c r="N88" i="1"/>
  <c r="N14" i="1" s="1"/>
  <c r="M73" i="1"/>
  <c r="M11" i="1" s="1"/>
  <c r="K11" i="1"/>
  <c r="B11" i="4" s="1"/>
  <c r="M78" i="1"/>
  <c r="M12" i="1" s="1"/>
  <c r="K12" i="1"/>
  <c r="B12" i="4" s="1"/>
  <c r="Q118" i="1"/>
  <c r="Q20" i="1" s="1"/>
  <c r="K20" i="1"/>
  <c r="B20" i="4" s="1"/>
  <c r="Q153" i="1"/>
  <c r="Q27" i="1" s="1"/>
  <c r="K27" i="1"/>
  <c r="B27" i="4" s="1"/>
  <c r="M158" i="1"/>
  <c r="Q43" i="1"/>
  <c r="Q5" i="1" s="1"/>
  <c r="G5" i="4" s="1"/>
  <c r="K5" i="1"/>
  <c r="N113" i="1"/>
  <c r="N19" i="1" s="1"/>
  <c r="K19" i="1"/>
  <c r="B19" i="4" s="1"/>
  <c r="M88" i="1"/>
  <c r="M14" i="1" s="1"/>
  <c r="N163" i="1"/>
  <c r="N98" i="1"/>
  <c r="N16" i="1" s="1"/>
  <c r="E16" i="4" s="1"/>
  <c r="K16" i="1"/>
  <c r="Q143" i="1"/>
  <c r="Q93" i="1"/>
  <c r="Q15" i="1" s="1"/>
  <c r="K15" i="1"/>
  <c r="Q58" i="1"/>
  <c r="Q8" i="1" s="1"/>
  <c r="G8" i="4" s="1"/>
  <c r="K8" i="1"/>
  <c r="Q138" i="1"/>
  <c r="Q24" i="1" s="1"/>
  <c r="K24" i="1"/>
  <c r="Q88" i="1"/>
  <c r="Q14" i="1" s="1"/>
  <c r="G14" i="4" s="1"/>
  <c r="Q123" i="1"/>
  <c r="Q21" i="1" s="1"/>
  <c r="Q158" i="1"/>
  <c r="Q148" i="1"/>
  <c r="N173" i="1"/>
  <c r="Q63" i="1"/>
  <c r="Q9" i="1" s="1"/>
  <c r="G9" i="4" s="1"/>
  <c r="K9" i="1"/>
  <c r="Q128" i="1"/>
  <c r="Q22" i="1" s="1"/>
  <c r="K22" i="1"/>
  <c r="Q168" i="1"/>
  <c r="Q30" i="1" s="1"/>
  <c r="K30" i="1"/>
  <c r="N168" i="1"/>
  <c r="N30" i="1" s="1"/>
  <c r="E30" i="4" s="1"/>
  <c r="M133" i="1"/>
  <c r="M23" i="1" s="1"/>
  <c r="M123" i="1"/>
  <c r="M21" i="1" s="1"/>
  <c r="N133" i="1"/>
  <c r="N23" i="1" s="1"/>
  <c r="N158" i="1"/>
  <c r="M63" i="1"/>
  <c r="M9" i="1" s="1"/>
  <c r="N128" i="1"/>
  <c r="N22" i="1" s="1"/>
  <c r="E22" i="4" s="1"/>
  <c r="N78" i="1"/>
  <c r="N12" i="1" s="1"/>
  <c r="E12" i="4" s="1"/>
  <c r="N63" i="1"/>
  <c r="N9" i="1" s="1"/>
  <c r="N93" i="1"/>
  <c r="N15" i="1" s="1"/>
  <c r="M93" i="1"/>
  <c r="M15" i="1" s="1"/>
  <c r="D15" i="4" s="1"/>
  <c r="M128" i="1"/>
  <c r="M22" i="1" s="1"/>
  <c r="M163" i="1"/>
  <c r="M143" i="1"/>
  <c r="M153" i="1"/>
  <c r="M27" i="1" s="1"/>
  <c r="N153" i="1"/>
  <c r="N27" i="1" s="1"/>
  <c r="N118" i="1"/>
  <c r="N20" i="1" s="1"/>
  <c r="N73" i="1"/>
  <c r="N11" i="1" s="1"/>
  <c r="Q78" i="1"/>
  <c r="Q12" i="1" s="1"/>
  <c r="M118" i="1"/>
  <c r="M20" i="1" s="1"/>
  <c r="N143" i="1"/>
  <c r="Q113" i="1"/>
  <c r="Q19" i="1" s="1"/>
  <c r="N148" i="1"/>
  <c r="M148" i="1"/>
  <c r="M98" i="1"/>
  <c r="M16" i="1" s="1"/>
  <c r="Q98" i="1"/>
  <c r="Q16" i="1" s="1"/>
  <c r="M113" i="1"/>
  <c r="M19" i="1" s="1"/>
  <c r="M173" i="1"/>
  <c r="Q173" i="1"/>
  <c r="M103" i="1"/>
  <c r="M17" i="1" s="1"/>
  <c r="D17" i="4" s="1"/>
  <c r="N103" i="1"/>
  <c r="N17" i="1" s="1"/>
  <c r="Q163" i="1"/>
  <c r="Q73" i="1"/>
  <c r="Q11" i="1" s="1"/>
  <c r="D18" i="4" l="1"/>
  <c r="D23" i="4"/>
  <c r="G18" i="4"/>
  <c r="E10" i="4"/>
  <c r="E13" i="4"/>
  <c r="B24" i="4"/>
  <c r="B30" i="4"/>
  <c r="G13" i="4"/>
  <c r="B8" i="4"/>
  <c r="E18" i="4"/>
  <c r="G12" i="4"/>
  <c r="D12" i="4"/>
  <c r="E23" i="4"/>
  <c r="G15" i="4"/>
  <c r="B32" i="4"/>
  <c r="D8" i="4"/>
  <c r="G30" i="4"/>
  <c r="K33" i="5"/>
  <c r="M33" i="5"/>
  <c r="D14" i="4"/>
  <c r="B15" i="4"/>
  <c r="G23" i="4"/>
  <c r="D19" i="4"/>
  <c r="E21" i="4"/>
  <c r="G16" i="4"/>
  <c r="E15" i="4"/>
  <c r="G17" i="4"/>
  <c r="D11" i="4"/>
  <c r="E14" i="4"/>
  <c r="B22" i="4"/>
  <c r="D16" i="4"/>
  <c r="D6" i="4"/>
  <c r="B6" i="4"/>
  <c r="E11" i="4"/>
  <c r="D20" i="4"/>
  <c r="B9" i="4"/>
  <c r="E27" i="4"/>
  <c r="G24" i="4"/>
  <c r="D27" i="4"/>
  <c r="D21" i="4"/>
  <c r="G11" i="4"/>
  <c r="D9" i="4"/>
  <c r="B16" i="4"/>
  <c r="G22" i="4"/>
  <c r="G21" i="4"/>
  <c r="B17" i="4"/>
  <c r="E9" i="4"/>
  <c r="K33" i="3"/>
  <c r="D22" i="4"/>
  <c r="D32" i="4"/>
  <c r="E32" i="4"/>
  <c r="G19" i="4"/>
  <c r="M33" i="3"/>
  <c r="E20" i="4"/>
  <c r="E19" i="4"/>
  <c r="G27" i="4"/>
  <c r="E17" i="4"/>
  <c r="G20" i="4"/>
  <c r="B5" i="4"/>
  <c r="K33" i="1"/>
  <c r="D5" i="4"/>
  <c r="M33" i="1"/>
</calcChain>
</file>

<file path=xl/sharedStrings.xml><?xml version="1.0" encoding="utf-8"?>
<sst xmlns="http://schemas.openxmlformats.org/spreadsheetml/2006/main" count="1254" uniqueCount="91">
  <si>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</si>
  <si>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</si>
  <si>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</si>
  <si>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</si>
  <si>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</si>
  <si>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</si>
  <si>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</si>
  <si>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</si>
  <si>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</si>
  <si>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</si>
  <si>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</si>
  <si>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</si>
  <si>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</si>
  <si>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</si>
  <si>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</si>
  <si>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</si>
  <si>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</si>
  <si>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</si>
  <si>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</si>
  <si>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</si>
  <si>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</si>
  <si>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</si>
  <si>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</si>
  <si>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</si>
  <si>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</si>
  <si>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</si>
  <si>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</si>
  <si>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</si>
  <si>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</si>
  <si>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</si>
  <si>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</si>
  <si>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</si>
  <si>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</si>
  <si>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</si>
  <si>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</si>
  <si>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</si>
  <si>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</si>
  <si>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</si>
  <si>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</si>
  <si>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</si>
  <si>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</si>
  <si>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</si>
  <si>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</si>
  <si>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</si>
  <si>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</si>
  <si>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</si>
  <si>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</si>
  <si>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</si>
  <si>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</si>
  <si>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</si>
  <si>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</si>
  <si>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</si>
  <si>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</si>
  <si>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</si>
  <si>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</si>
  <si>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</si>
  <si>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</si>
  <si>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</si>
  <si>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</si>
  <si>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</si>
  <si>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</si>
  <si>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</si>
  <si>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</si>
  <si>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</si>
  <si>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</si>
  <si>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</si>
  <si>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</si>
  <si>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</si>
  <si>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</si>
  <si>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</si>
  <si>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</si>
  <si>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</si>
  <si>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</si>
  <si>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</si>
  <si>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</si>
  <si>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</si>
  <si>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</si>
  <si>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</si>
  <si>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dw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</si>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</sst>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2" fillId="2" borderId="0" xfId="1" applyAlignment="1">
      <alignment horizontal="center"/>
    </xf>
    <xf numFmtId="0" fontId="3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07"/>
  <sheetViews>
    <sheetView workbookViewId="0">
      <selection activeCell="U35" sqref="U35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>VLOOKUP($J6,$J$39:$Q$169,2,FALSE)</f>
        <v>1059.4000000000005</v>
      </c>
      <c r="L6" s="4">
        <f t="shared" ref="L6:L32" si="0">VLOOKUP($J6,$J$39:$Q$169,3,FALSE)</f>
        <v>207.41000000000003</v>
      </c>
      <c r="M6" s="4">
        <f t="shared" ref="M6:M32" si="1">VLOOKUP($J6,$J$39:$Q$169,4,FALSE)</f>
        <v>52.970000000000027</v>
      </c>
      <c r="N6" s="3">
        <f t="shared" ref="N6:N32" si="2">VLOOKUP($J6,$J$39:$Q$169,5,FALSE)</f>
        <v>0.25538787908008304</v>
      </c>
      <c r="P6" s="4">
        <f t="shared" ref="P6:P32" si="3">VLOOKUP($J6,$J$39:$Q$169,7,FALSE)</f>
        <v>21764</v>
      </c>
      <c r="Q6" s="7">
        <f t="shared" ref="Q6:Q32" si="4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>VLOOKUP($J7,$J$39:$Q$169,2,FALSE)</f>
        <v>5000</v>
      </c>
      <c r="L7" s="4">
        <f t="shared" si="0"/>
        <v>20</v>
      </c>
      <c r="M7" s="4">
        <f t="shared" si="1"/>
        <v>20</v>
      </c>
      <c r="N7" s="3">
        <f t="shared" si="2"/>
        <v>1</v>
      </c>
      <c r="P7" s="4">
        <f t="shared" si="3"/>
        <v>85018</v>
      </c>
      <c r="Q7" s="7">
        <f t="shared" si="4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>VLOOKUP($J8,$J$39:$Q$169,2,FALSE)</f>
        <v>-209.40000000000009</v>
      </c>
      <c r="L8" s="4">
        <f t="shared" si="0"/>
        <v>226.94000000000003</v>
      </c>
      <c r="M8" s="4">
        <f t="shared" si="1"/>
        <v>-13.960000000000006</v>
      </c>
      <c r="N8" s="3">
        <f t="shared" si="2"/>
        <v>-6.1514056578831432E-2</v>
      </c>
      <c r="P8" s="4">
        <f t="shared" si="3"/>
        <v>146810</v>
      </c>
      <c r="Q8" s="7">
        <f t="shared" si="4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>VLOOKUP($J9,$J$39:$Q$169,2,FALSE)</f>
        <v>-7311.3499999999985</v>
      </c>
      <c r="L9" s="4">
        <f t="shared" si="0"/>
        <v>91.583199999999991</v>
      </c>
      <c r="M9" s="4">
        <f t="shared" si="1"/>
        <v>-14.622699999999996</v>
      </c>
      <c r="N9" s="3">
        <f t="shared" si="2"/>
        <v>-0.15966574655613691</v>
      </c>
      <c r="P9" s="4">
        <f t="shared" si="3"/>
        <v>257030</v>
      </c>
      <c r="Q9" s="7">
        <f t="shared" si="4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>VLOOKUP($J10,$J$39:$Q$169,2,FALSE)</f>
        <v>9350.8799999999992</v>
      </c>
      <c r="L10" s="4">
        <f t="shared" si="0"/>
        <v>42.503999999999998</v>
      </c>
      <c r="M10" s="4">
        <f t="shared" si="1"/>
        <v>42.503999999999998</v>
      </c>
      <c r="N10" s="3">
        <f t="shared" si="2"/>
        <v>1</v>
      </c>
      <c r="P10" s="4">
        <f t="shared" si="3"/>
        <v>84568</v>
      </c>
      <c r="Q10" s="7">
        <f t="shared" si="4"/>
        <v>1989.6480331262942</v>
      </c>
      <c r="X10" s="4"/>
      <c r="Y10" s="4"/>
    </row>
    <row r="11" spans="1:25" x14ac:dyDescent="0.25">
      <c r="A11" t="s">
        <v>55</v>
      </c>
      <c r="B11" s="5">
        <v>15</v>
      </c>
      <c r="C11" s="5">
        <v>210</v>
      </c>
      <c r="D11" s="5"/>
      <c r="E11" s="5"/>
      <c r="F11" s="5"/>
      <c r="G11" s="5">
        <v>120</v>
      </c>
      <c r="H11" s="5"/>
      <c r="J11" t="s">
        <v>55</v>
      </c>
      <c r="K11" s="4">
        <f>VLOOKUP($J11,$J$39:$Q$169,2,FALSE)</f>
        <v>6971.7000000000007</v>
      </c>
      <c r="L11" s="4">
        <f t="shared" si="0"/>
        <v>768.72</v>
      </c>
      <c r="M11" s="4">
        <f t="shared" si="1"/>
        <v>464.78000000000003</v>
      </c>
      <c r="N11" s="3">
        <f t="shared" si="2"/>
        <v>0.60461546466853988</v>
      </c>
      <c r="P11" s="4">
        <f t="shared" si="3"/>
        <v>146810</v>
      </c>
      <c r="Q11" s="7">
        <f t="shared" si="4"/>
        <v>315.86987391884327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>VLOOKUP($J12,$J$39:$Q$169,2,FALSE)</f>
        <v>-316.26000000000022</v>
      </c>
      <c r="L12" s="4">
        <f t="shared" si="0"/>
        <v>47.144399999999997</v>
      </c>
      <c r="M12" s="4">
        <f t="shared" si="1"/>
        <v>-4.2168000000000028</v>
      </c>
      <c r="N12" s="3">
        <f t="shared" si="2"/>
        <v>-8.9444345457785082E-2</v>
      </c>
      <c r="P12" s="4">
        <f t="shared" si="3"/>
        <v>56668</v>
      </c>
      <c r="Q12" s="7">
        <f t="shared" si="4"/>
        <v>-13438.626446594564</v>
      </c>
    </row>
    <row r="13" spans="1:25" x14ac:dyDescent="0.25">
      <c r="A13" t="s">
        <v>58</v>
      </c>
      <c r="B13" s="5">
        <v>20</v>
      </c>
      <c r="C13" s="5">
        <v>24</v>
      </c>
      <c r="D13" s="5"/>
      <c r="E13" s="5"/>
      <c r="F13" s="5"/>
      <c r="G13" s="5">
        <v>1400</v>
      </c>
      <c r="H13" s="5"/>
      <c r="J13" t="s">
        <v>58</v>
      </c>
      <c r="K13" s="4">
        <f>VLOOKUP($J13,$J$39:$Q$169,2,FALSE)</f>
        <v>3792.48</v>
      </c>
      <c r="L13" s="4">
        <f t="shared" si="0"/>
        <v>329.7</v>
      </c>
      <c r="M13" s="4">
        <f t="shared" si="1"/>
        <v>189.624</v>
      </c>
      <c r="N13" s="3">
        <f t="shared" si="2"/>
        <v>0.57514103730664246</v>
      </c>
      <c r="P13" s="4">
        <f t="shared" si="3"/>
        <v>252962</v>
      </c>
      <c r="Q13" s="7">
        <f t="shared" si="4"/>
        <v>1334.0189005611103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>VLOOKUP($J14,$J$39:$Q$169,2,FALSE)</f>
        <v>63.000000000000028</v>
      </c>
      <c r="L14" s="4">
        <f t="shared" si="0"/>
        <v>1.5750000000000006</v>
      </c>
      <c r="M14" s="4">
        <f t="shared" si="1"/>
        <v>1.5750000000000006</v>
      </c>
      <c r="N14" s="3">
        <f t="shared" si="2"/>
        <v>1</v>
      </c>
      <c r="P14" s="4">
        <f t="shared" si="3"/>
        <v>1641</v>
      </c>
      <c r="Q14" s="7">
        <f t="shared" si="4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>VLOOKUP($J15,$J$39:$Q$169,2,FALSE)</f>
        <v>-921.57999999999981</v>
      </c>
      <c r="L15" s="4">
        <f t="shared" si="0"/>
        <v>35.041333333333334</v>
      </c>
      <c r="M15" s="4">
        <f t="shared" si="1"/>
        <v>-61.438666666666656</v>
      </c>
      <c r="N15" s="3">
        <f t="shared" si="2"/>
        <v>-1.7533198888931163</v>
      </c>
      <c r="P15" s="4">
        <f t="shared" si="3"/>
        <v>36782</v>
      </c>
      <c r="Q15" s="7">
        <f t="shared" si="4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>VLOOKUP($J16,$J$39:$Q$169,2,FALSE)</f>
        <v>-687.29999999999927</v>
      </c>
      <c r="L16" s="4">
        <f t="shared" si="0"/>
        <v>187.00200000000001</v>
      </c>
      <c r="M16" s="4">
        <f t="shared" si="1"/>
        <v>-22.909999999999975</v>
      </c>
      <c r="N16" s="3">
        <f t="shared" si="2"/>
        <v>-0.12251205869455928</v>
      </c>
      <c r="P16" s="4">
        <f t="shared" si="3"/>
        <v>203603</v>
      </c>
      <c r="Q16" s="7">
        <f t="shared" si="4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>VLOOKUP($J17,$J$39:$Q$169,2,FALSE)</f>
        <v>-3055.3999999999996</v>
      </c>
      <c r="L17" s="4">
        <f t="shared" si="0"/>
        <v>399.35</v>
      </c>
      <c r="M17" s="4">
        <f t="shared" si="1"/>
        <v>-611.07999999999993</v>
      </c>
      <c r="N17" s="3">
        <f t="shared" si="2"/>
        <v>-1.5301865531488668</v>
      </c>
      <c r="P17" s="4">
        <f t="shared" si="3"/>
        <v>34720</v>
      </c>
      <c r="Q17" s="7">
        <f t="shared" si="4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5">
        <v>7</v>
      </c>
      <c r="H18" s="5"/>
      <c r="J18" t="s">
        <v>63</v>
      </c>
      <c r="K18" s="4">
        <f>VLOOKUP($J18,$J$39:$Q$169,2,FALSE)</f>
        <v>329.86</v>
      </c>
      <c r="L18" s="4">
        <f t="shared" si="0"/>
        <v>350.14000000000004</v>
      </c>
      <c r="M18" s="4">
        <f t="shared" si="1"/>
        <v>329.86</v>
      </c>
      <c r="N18" s="3">
        <f t="shared" si="2"/>
        <v>0.94208031073284959</v>
      </c>
      <c r="P18" s="4">
        <f t="shared" si="3"/>
        <v>6069</v>
      </c>
      <c r="Q18" s="7">
        <f t="shared" si="4"/>
        <v>18.398714606196567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5">
        <v>125</v>
      </c>
      <c r="H19" s="5">
        <v>75</v>
      </c>
      <c r="J19" t="s">
        <v>64</v>
      </c>
      <c r="K19" s="4">
        <f>VLOOKUP($J19,$J$39:$Q$169,2,FALSE)</f>
        <v>21259.1</v>
      </c>
      <c r="L19" s="4">
        <f t="shared" si="0"/>
        <v>75.548000000000002</v>
      </c>
      <c r="M19" s="4">
        <f t="shared" si="1"/>
        <v>42.5182</v>
      </c>
      <c r="N19" s="3">
        <f t="shared" si="2"/>
        <v>0.56279716206914809</v>
      </c>
      <c r="P19" s="4">
        <f t="shared" si="3"/>
        <v>296868</v>
      </c>
      <c r="Q19" s="7">
        <f t="shared" si="4"/>
        <v>6982.139413239508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>VLOOKUP($J20,$J$39:$Q$169,2,FALSE)</f>
        <v>-2581.1500000000005</v>
      </c>
      <c r="L20" s="4">
        <f t="shared" si="0"/>
        <v>990.06000000000006</v>
      </c>
      <c r="M20" s="4">
        <f t="shared" si="1"/>
        <v>-516.23000000000013</v>
      </c>
      <c r="N20" s="3">
        <f t="shared" si="2"/>
        <v>-0.52141284366604057</v>
      </c>
      <c r="P20" s="4">
        <f t="shared" si="3"/>
        <v>38940</v>
      </c>
      <c r="Q20" s="7">
        <f t="shared" si="4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5">
        <v>5</v>
      </c>
      <c r="H21" s="5"/>
      <c r="J21" t="s">
        <v>65</v>
      </c>
      <c r="K21" s="4">
        <f>VLOOKUP($J21,$J$39:$Q$169,2,FALSE)</f>
        <v>7857.5</v>
      </c>
      <c r="L21" s="4">
        <f t="shared" si="0"/>
        <v>161.74</v>
      </c>
      <c r="M21" s="4">
        <f t="shared" si="1"/>
        <v>157.15</v>
      </c>
      <c r="N21" s="3">
        <f t="shared" si="2"/>
        <v>0.97162112031655745</v>
      </c>
      <c r="P21" s="4">
        <f t="shared" si="3"/>
        <v>47934</v>
      </c>
      <c r="Q21" s="7">
        <f t="shared" si="4"/>
        <v>305.02068087814189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>VLOOKUP($J22,$J$39:$Q$169,2,FALSE)</f>
        <v>-156076.25</v>
      </c>
      <c r="L22" s="4">
        <f t="shared" si="0"/>
        <v>5869.3249999999998</v>
      </c>
      <c r="M22" s="4">
        <f t="shared" si="1"/>
        <v>-3121.5250000000001</v>
      </c>
      <c r="N22" s="3">
        <f t="shared" si="2"/>
        <v>-0.5318371362976152</v>
      </c>
      <c r="P22" s="4">
        <f t="shared" si="3"/>
        <v>35621</v>
      </c>
      <c r="Q22" s="7">
        <f t="shared" si="4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>VLOOKUP($J23,$J$39:$Q$169,2,FALSE)</f>
        <v>1300.6999999999998</v>
      </c>
      <c r="L23" s="4">
        <f t="shared" si="0"/>
        <v>13.321176470588235</v>
      </c>
      <c r="M23" s="4">
        <f t="shared" si="1"/>
        <v>7.6511764705882346</v>
      </c>
      <c r="N23" s="3">
        <f t="shared" si="2"/>
        <v>0.57436191821955307</v>
      </c>
      <c r="P23" s="4">
        <f t="shared" si="3"/>
        <v>71504</v>
      </c>
      <c r="Q23" s="7">
        <f t="shared" si="4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>VLOOKUP($J24,$J$39:$Q$169,2,FALSE)</f>
        <v>674.83999999999992</v>
      </c>
      <c r="L24" s="4">
        <f t="shared" si="0"/>
        <v>14.1534</v>
      </c>
      <c r="M24" s="4">
        <f t="shared" si="1"/>
        <v>6.7483999999999993</v>
      </c>
      <c r="N24" s="3">
        <f t="shared" si="2"/>
        <v>0.47680416013113452</v>
      </c>
      <c r="P24" s="4">
        <f t="shared" si="3"/>
        <v>37951</v>
      </c>
      <c r="Q24" s="7">
        <f t="shared" si="4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>VLOOKUP($J25,$J$39:$Q$169,2,FALSE)</f>
        <v>948.32500000000005</v>
      </c>
      <c r="L25" s="4">
        <f t="shared" si="0"/>
        <v>20.630399999999998</v>
      </c>
      <c r="M25" s="4">
        <f t="shared" si="1"/>
        <v>18.9665</v>
      </c>
      <c r="N25" s="3">
        <f t="shared" si="2"/>
        <v>0.91934717698154189</v>
      </c>
      <c r="P25" s="4">
        <f t="shared" si="3"/>
        <v>0</v>
      </c>
      <c r="Q25" s="7">
        <f t="shared" si="4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>VLOOKUP($J26,$J$39:$Q$169,2,FALSE)</f>
        <v>-12015.849999999997</v>
      </c>
      <c r="L26" s="4">
        <f t="shared" si="0"/>
        <v>132.624</v>
      </c>
      <c r="M26" s="4">
        <f t="shared" si="1"/>
        <v>-120.15849999999996</v>
      </c>
      <c r="N26" s="3">
        <f t="shared" si="2"/>
        <v>-0.90600871637109404</v>
      </c>
      <c r="P26" s="4">
        <f t="shared" si="3"/>
        <v>33226</v>
      </c>
      <c r="Q26" s="7">
        <f t="shared" si="4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>VLOOKUP($J27,$J$39:$Q$169,2,FALSE)</f>
        <v>25.085000000000036</v>
      </c>
      <c r="L27" s="4">
        <f t="shared" si="0"/>
        <v>16.814499999999999</v>
      </c>
      <c r="M27" s="4">
        <f t="shared" si="1"/>
        <v>0.25085000000000035</v>
      </c>
      <c r="N27" s="3">
        <f t="shared" si="2"/>
        <v>1.4918671384816697E-2</v>
      </c>
      <c r="P27" s="4">
        <f t="shared" si="3"/>
        <v>35900</v>
      </c>
      <c r="Q27" s="7">
        <f t="shared" si="4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>VLOOKUP($J28,$J$39:$Q$169,2,FALSE)</f>
        <v>-1108.3899999999994</v>
      </c>
      <c r="L28" s="4">
        <f t="shared" si="0"/>
        <v>179.73099999999999</v>
      </c>
      <c r="M28" s="4">
        <f t="shared" si="1"/>
        <v>-7.3892666666666624</v>
      </c>
      <c r="N28" s="3">
        <f t="shared" si="2"/>
        <v>-4.1112922460046754E-2</v>
      </c>
      <c r="P28" s="4">
        <f t="shared" si="3"/>
        <v>0</v>
      </c>
      <c r="Q28" s="7">
        <f t="shared" si="4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>VLOOKUP($J29,$J$39:$Q$169,2,FALSE)</f>
        <v>248.00000000000091</v>
      </c>
      <c r="L29" s="4">
        <f t="shared" si="0"/>
        <v>42.614973333333332</v>
      </c>
      <c r="M29" s="4">
        <f t="shared" si="1"/>
        <v>1.6533333333333393</v>
      </c>
      <c r="N29" s="3">
        <f t="shared" si="2"/>
        <v>3.8797004996366048E-2</v>
      </c>
      <c r="P29" s="4">
        <f t="shared" si="3"/>
        <v>0</v>
      </c>
      <c r="Q29" s="7">
        <f t="shared" si="4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5">
        <v>1.2</v>
      </c>
      <c r="H30" s="5"/>
      <c r="J30" t="s">
        <v>73</v>
      </c>
      <c r="K30" s="4">
        <f>VLOOKUP($J30,$J$39:$Q$169,2,FALSE)</f>
        <v>824.5559999999997</v>
      </c>
      <c r="L30" s="4">
        <f t="shared" si="0"/>
        <v>21.773549999999997</v>
      </c>
      <c r="M30" s="4">
        <f t="shared" si="1"/>
        <v>10.306949999999997</v>
      </c>
      <c r="N30" s="3">
        <f t="shared" si="2"/>
        <v>0.47337021294184906</v>
      </c>
      <c r="P30" s="4">
        <f t="shared" si="3"/>
        <v>49231</v>
      </c>
      <c r="Q30" s="7">
        <f t="shared" si="4"/>
        <v>4776.4857693110007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>VLOOKUP($J31,$J$39:$Q$169,2,FALSE)</f>
        <v>349.26700000000164</v>
      </c>
      <c r="L31" s="4">
        <f t="shared" si="0"/>
        <v>56.14200000000001</v>
      </c>
      <c r="M31" s="4">
        <f t="shared" si="1"/>
        <v>2.3284466666666774</v>
      </c>
      <c r="N31" s="3">
        <f t="shared" si="2"/>
        <v>4.1474237944260577E-2</v>
      </c>
      <c r="P31" s="4">
        <f t="shared" si="3"/>
        <v>0</v>
      </c>
      <c r="Q31" s="7">
        <f t="shared" si="4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-123374.77699999997</v>
      </c>
      <c r="L33" s="4">
        <f>SUM(L5:L32)</f>
        <v>10365.743933137253</v>
      </c>
      <c r="M33" s="4">
        <f>SUM(M5:M32)</f>
        <v>-3111.1600768627445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5">X38-$T$33</f>
        <v>0.45000000000000018</v>
      </c>
      <c r="U38" s="4">
        <f t="shared" ref="U38:U65" si="6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5"/>
        <v>11.25</v>
      </c>
      <c r="U39" s="4">
        <f t="shared" si="6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5"/>
        <v>1144.79</v>
      </c>
      <c r="U40" s="4">
        <f t="shared" si="6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5"/>
        <v>23.96</v>
      </c>
      <c r="U41" s="4">
        <f t="shared" si="6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5"/>
        <v>69.33</v>
      </c>
      <c r="U42" s="4">
        <f t="shared" si="6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5"/>
        <v>6</v>
      </c>
      <c r="U43" s="4">
        <f t="shared" si="6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5"/>
        <v>50.02</v>
      </c>
      <c r="U44" s="4">
        <f t="shared" si="6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5"/>
        <v>2063.04</v>
      </c>
      <c r="U45" s="4">
        <f t="shared" si="6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5"/>
        <v>96.09</v>
      </c>
      <c r="U46" s="4">
        <f t="shared" si="6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5"/>
        <v>10.119999999999999</v>
      </c>
      <c r="U47" s="4">
        <f t="shared" si="6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5"/>
        <v>32.42</v>
      </c>
      <c r="U48" s="4">
        <f t="shared" si="6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5"/>
        <v>5</v>
      </c>
      <c r="U49" s="4">
        <f t="shared" si="6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5"/>
        <v>228.07</v>
      </c>
      <c r="U50" s="4">
        <f t="shared" si="6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5"/>
        <v>29.630000000000003</v>
      </c>
      <c r="U51" s="4">
        <f t="shared" si="6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5"/>
        <v>165.35</v>
      </c>
      <c r="U52" s="4">
        <f t="shared" si="6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5"/>
        <v>336.29</v>
      </c>
      <c r="U53" s="4">
        <f t="shared" si="6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5"/>
        <v>235.89</v>
      </c>
      <c r="U54" s="4">
        <f t="shared" si="6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5"/>
        <v>69.260000000000005</v>
      </c>
      <c r="U55" s="4">
        <f t="shared" si="6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5"/>
        <v>113.23</v>
      </c>
      <c r="U56" s="4">
        <f t="shared" si="6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5"/>
        <v>1451.57</v>
      </c>
      <c r="U57" s="4">
        <f t="shared" si="6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5"/>
        <v>2347.73</v>
      </c>
      <c r="U58" s="4">
        <f t="shared" si="6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5"/>
        <v>1617.4</v>
      </c>
      <c r="U59" s="4">
        <f t="shared" si="6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5"/>
        <v>34.14</v>
      </c>
      <c r="U60" s="4">
        <f t="shared" si="6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5"/>
        <v>11.41</v>
      </c>
      <c r="U61" s="4">
        <f t="shared" si="6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5"/>
        <v>1682.17</v>
      </c>
      <c r="U62" s="4">
        <f t="shared" si="6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5"/>
        <v>1797.31</v>
      </c>
      <c r="U63" s="4">
        <f t="shared" si="6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5"/>
        <v>884.16</v>
      </c>
      <c r="U64" s="4">
        <f t="shared" si="6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5"/>
        <v>1871.4</v>
      </c>
      <c r="U65" s="4">
        <f t="shared" si="6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15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120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11530.800000000001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6971.7000000000007</v>
      </c>
      <c r="L69" s="4">
        <f>SUM(G69:H69)/B66</f>
        <v>768.72</v>
      </c>
      <c r="M69" s="4">
        <f>K69/B66</f>
        <v>464.78000000000003</v>
      </c>
      <c r="N69" s="3">
        <f>K69/SUM(G69:H69)</f>
        <v>0.60461546466853988</v>
      </c>
      <c r="O69" s="1"/>
      <c r="P69" s="4">
        <v>146810</v>
      </c>
      <c r="Q69" s="5">
        <f>P69/K69*B66</f>
        <v>315.86987391884327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20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1400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6594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3792.48</v>
      </c>
      <c r="L79" s="4">
        <f>SUM(G79:H79)/B76</f>
        <v>329.7</v>
      </c>
      <c r="M79" s="4">
        <f>K79/B76</f>
        <v>189.624</v>
      </c>
      <c r="N79" s="3">
        <f>K79/SUM(G79:H79)</f>
        <v>0.57514103730664246</v>
      </c>
      <c r="O79" s="1"/>
      <c r="P79" s="4">
        <v>252962</v>
      </c>
      <c r="Q79" s="5">
        <f>P79/K79*B76</f>
        <v>1334.0189005611103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7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350.14000000000004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329.86</v>
      </c>
      <c r="L104" s="4">
        <f>SUM(G104:H104)/B101</f>
        <v>350.14000000000004</v>
      </c>
      <c r="M104" s="4">
        <f>K104/B101</f>
        <v>329.86</v>
      </c>
      <c r="N104" s="3">
        <f>K104/SUM(G104:H104)</f>
        <v>0.94208031073284959</v>
      </c>
      <c r="O104" s="1"/>
      <c r="P104" s="4">
        <v>6069</v>
      </c>
      <c r="Q104" s="5">
        <f>P104/K104*B101</f>
        <v>18.398714606196567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125</v>
      </c>
      <c r="H106">
        <f>VLOOKUP($A106,$A$5:$H$31,8,FALSE)</f>
        <v>75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20668.75</v>
      </c>
      <c r="H109" s="6">
        <f>H106*H108</f>
        <v>17105.25</v>
      </c>
      <c r="I109" s="1"/>
      <c r="J109" s="1" t="str">
        <f>A106</f>
        <v>Refinery</v>
      </c>
      <c r="K109" s="4">
        <f>SUM(G109:H109)-SUM(C109:E109)</f>
        <v>21259.1</v>
      </c>
      <c r="L109" s="4">
        <f>SUM(G109:H109)/B106</f>
        <v>75.548000000000002</v>
      </c>
      <c r="M109" s="4">
        <f>K109/B106</f>
        <v>42.5182</v>
      </c>
      <c r="N109" s="3">
        <f>K109/SUM(G109:H109)</f>
        <v>0.56279716206914809</v>
      </c>
      <c r="O109" s="1"/>
      <c r="P109" s="4">
        <v>296868</v>
      </c>
      <c r="Q109" s="5">
        <f>P109/K109*B106</f>
        <v>6982.139413239508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5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8087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7857.5</v>
      </c>
      <c r="L119" s="4">
        <f>SUM(G119:H119)/B116</f>
        <v>161.74</v>
      </c>
      <c r="M119" s="4">
        <f>K119/B116</f>
        <v>157.15</v>
      </c>
      <c r="N119" s="3">
        <f>K119/SUM(G119:H119)</f>
        <v>0.97162112031655745</v>
      </c>
      <c r="O119" s="1"/>
      <c r="P119" s="4">
        <v>47934</v>
      </c>
      <c r="Q119" s="5">
        <f>P119/K119*B116</f>
        <v>305.02068087814189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7">D128*D126</f>
        <v>0</v>
      </c>
      <c r="E129" s="6">
        <f t="shared" si="7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1.2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1741.8839999999998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824.5559999999997</v>
      </c>
      <c r="L164" s="4">
        <f>SUM(G164:H164)/B161</f>
        <v>21.773549999999997</v>
      </c>
      <c r="M164" s="4">
        <f>K164/B161</f>
        <v>10.306949999999997</v>
      </c>
      <c r="N164" s="3">
        <f>K164/SUM(G164:H164)</f>
        <v>0.47337021294184906</v>
      </c>
      <c r="O164" s="1"/>
      <c r="P164" s="4">
        <v>49231</v>
      </c>
      <c r="Q164" s="5">
        <f>P164/K164*B161</f>
        <v>4776.4857693110007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07"/>
  <sheetViews>
    <sheetView workbookViewId="0"/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>VLOOKUP($J6,$J$39:$Q$169,2,FALSE)</f>
        <v>1059.4000000000005</v>
      </c>
      <c r="L6" s="4">
        <f t="shared" ref="L6:L32" si="0">VLOOKUP($J6,$J$39:$Q$169,3,FALSE)</f>
        <v>207.41000000000003</v>
      </c>
      <c r="M6" s="4">
        <f t="shared" ref="M6:M32" si="1">VLOOKUP($J6,$J$39:$Q$169,4,FALSE)</f>
        <v>52.970000000000027</v>
      </c>
      <c r="N6" s="3">
        <f t="shared" ref="N6:N32" si="2">VLOOKUP($J6,$J$39:$Q$169,5,FALSE)</f>
        <v>0.25538787908008304</v>
      </c>
      <c r="P6" s="4">
        <f t="shared" ref="P6:P32" si="3">VLOOKUP($J6,$J$39:$Q$169,7,FALSE)</f>
        <v>21764</v>
      </c>
      <c r="Q6" s="7">
        <f t="shared" ref="Q6:Q32" si="4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>VLOOKUP($J7,$J$39:$Q$169,2,FALSE)</f>
        <v>5000</v>
      </c>
      <c r="L7" s="4">
        <f t="shared" si="0"/>
        <v>20</v>
      </c>
      <c r="M7" s="4">
        <f t="shared" si="1"/>
        <v>20</v>
      </c>
      <c r="N7" s="3">
        <f t="shared" si="2"/>
        <v>1</v>
      </c>
      <c r="P7" s="4">
        <f t="shared" si="3"/>
        <v>85018</v>
      </c>
      <c r="Q7" s="7">
        <f t="shared" si="4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>VLOOKUP($J8,$J$39:$Q$169,2,FALSE)</f>
        <v>-209.40000000000009</v>
      </c>
      <c r="L8" s="4">
        <f t="shared" si="0"/>
        <v>226.94000000000003</v>
      </c>
      <c r="M8" s="4">
        <f t="shared" si="1"/>
        <v>-13.960000000000006</v>
      </c>
      <c r="N8" s="3">
        <f t="shared" si="2"/>
        <v>-6.1514056578831432E-2</v>
      </c>
      <c r="P8" s="4">
        <f t="shared" si="3"/>
        <v>146810</v>
      </c>
      <c r="Q8" s="7">
        <f t="shared" si="4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>VLOOKUP($J9,$J$39:$Q$169,2,FALSE)</f>
        <v>-7311.3499999999985</v>
      </c>
      <c r="L9" s="4">
        <f t="shared" si="0"/>
        <v>91.583199999999991</v>
      </c>
      <c r="M9" s="4">
        <f t="shared" si="1"/>
        <v>-14.622699999999996</v>
      </c>
      <c r="N9" s="3">
        <f t="shared" si="2"/>
        <v>-0.15966574655613691</v>
      </c>
      <c r="P9" s="4">
        <f t="shared" si="3"/>
        <v>257030</v>
      </c>
      <c r="Q9" s="7">
        <f t="shared" si="4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>VLOOKUP($J10,$J$39:$Q$169,2,FALSE)</f>
        <v>9350.8799999999992</v>
      </c>
      <c r="L10" s="4">
        <f t="shared" si="0"/>
        <v>42.503999999999998</v>
      </c>
      <c r="M10" s="4">
        <f t="shared" si="1"/>
        <v>42.503999999999998</v>
      </c>
      <c r="N10" s="3">
        <f t="shared" si="2"/>
        <v>1</v>
      </c>
      <c r="P10" s="4">
        <f t="shared" si="3"/>
        <v>84568</v>
      </c>
      <c r="Q10" s="7">
        <f t="shared" si="4"/>
        <v>1989.6480331262942</v>
      </c>
      <c r="X10" s="4"/>
      <c r="Y10" s="4"/>
    </row>
    <row r="11" spans="1:25" x14ac:dyDescent="0.25">
      <c r="A11" t="s">
        <v>55</v>
      </c>
      <c r="B11" s="8">
        <v>30</v>
      </c>
      <c r="C11" s="5">
        <v>210</v>
      </c>
      <c r="D11" s="5"/>
      <c r="E11" s="5"/>
      <c r="F11" s="5"/>
      <c r="G11" s="8">
        <v>75</v>
      </c>
      <c r="H11" s="5"/>
      <c r="J11" t="s">
        <v>55</v>
      </c>
      <c r="K11" s="4">
        <f>VLOOKUP($J11,$J$39:$Q$169,2,FALSE)</f>
        <v>2647.6499999999996</v>
      </c>
      <c r="L11" s="4">
        <f t="shared" si="0"/>
        <v>240.22499999999999</v>
      </c>
      <c r="M11" s="4">
        <f t="shared" si="1"/>
        <v>88.254999999999981</v>
      </c>
      <c r="N11" s="3">
        <f t="shared" si="2"/>
        <v>0.36738474346966382</v>
      </c>
      <c r="P11" s="4">
        <f t="shared" si="3"/>
        <v>146810</v>
      </c>
      <c r="Q11" s="7">
        <f t="shared" si="4"/>
        <v>1663.4751572148889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>VLOOKUP($J12,$J$39:$Q$169,2,FALSE)</f>
        <v>-316.26000000000022</v>
      </c>
      <c r="L12" s="4">
        <f t="shared" si="0"/>
        <v>47.144399999999997</v>
      </c>
      <c r="M12" s="4">
        <f t="shared" si="1"/>
        <v>-4.2168000000000028</v>
      </c>
      <c r="N12" s="3">
        <f t="shared" si="2"/>
        <v>-8.9444345457785082E-2</v>
      </c>
      <c r="P12" s="4">
        <f t="shared" si="3"/>
        <v>56668</v>
      </c>
      <c r="Q12" s="7">
        <f t="shared" si="4"/>
        <v>-13438.626446594564</v>
      </c>
    </row>
    <row r="13" spans="1:25" x14ac:dyDescent="0.25">
      <c r="A13" t="s">
        <v>58</v>
      </c>
      <c r="B13" s="8">
        <v>40</v>
      </c>
      <c r="C13" s="5">
        <v>24</v>
      </c>
      <c r="D13" s="5"/>
      <c r="E13" s="5"/>
      <c r="F13" s="5"/>
      <c r="G13" s="8">
        <v>1000</v>
      </c>
      <c r="H13" s="5"/>
      <c r="J13" t="s">
        <v>58</v>
      </c>
      <c r="K13" s="4">
        <f>VLOOKUP($J13,$J$39:$Q$169,2,FALSE)</f>
        <v>1908.48</v>
      </c>
      <c r="L13" s="4">
        <f t="shared" si="0"/>
        <v>117.75</v>
      </c>
      <c r="M13" s="4">
        <f t="shared" si="1"/>
        <v>47.712000000000003</v>
      </c>
      <c r="N13" s="3">
        <f t="shared" si="2"/>
        <v>0.40519745222929937</v>
      </c>
      <c r="P13" s="4">
        <f t="shared" si="3"/>
        <v>252962</v>
      </c>
      <c r="Q13" s="7">
        <f t="shared" si="4"/>
        <v>5301.8527833668677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>VLOOKUP($J14,$J$39:$Q$169,2,FALSE)</f>
        <v>63.000000000000028</v>
      </c>
      <c r="L14" s="4">
        <f t="shared" si="0"/>
        <v>1.5750000000000006</v>
      </c>
      <c r="M14" s="4">
        <f t="shared" si="1"/>
        <v>1.5750000000000006</v>
      </c>
      <c r="N14" s="3">
        <f t="shared" si="2"/>
        <v>1</v>
      </c>
      <c r="P14" s="4">
        <f t="shared" si="3"/>
        <v>1641</v>
      </c>
      <c r="Q14" s="7">
        <f t="shared" si="4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>VLOOKUP($J15,$J$39:$Q$169,2,FALSE)</f>
        <v>-921.57999999999981</v>
      </c>
      <c r="L15" s="4">
        <f t="shared" si="0"/>
        <v>35.041333333333334</v>
      </c>
      <c r="M15" s="4">
        <f t="shared" si="1"/>
        <v>-61.438666666666656</v>
      </c>
      <c r="N15" s="3">
        <f t="shared" si="2"/>
        <v>-1.7533198888931163</v>
      </c>
      <c r="P15" s="4">
        <f t="shared" si="3"/>
        <v>36782</v>
      </c>
      <c r="Q15" s="7">
        <f t="shared" si="4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>VLOOKUP($J16,$J$39:$Q$169,2,FALSE)</f>
        <v>-687.29999999999927</v>
      </c>
      <c r="L16" s="4">
        <f t="shared" si="0"/>
        <v>187.00200000000001</v>
      </c>
      <c r="M16" s="4">
        <f t="shared" si="1"/>
        <v>-22.909999999999975</v>
      </c>
      <c r="N16" s="3">
        <f t="shared" si="2"/>
        <v>-0.12251205869455928</v>
      </c>
      <c r="P16" s="4">
        <f t="shared" si="3"/>
        <v>203603</v>
      </c>
      <c r="Q16" s="7">
        <f t="shared" si="4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>VLOOKUP($J17,$J$39:$Q$169,2,FALSE)</f>
        <v>-3055.3999999999996</v>
      </c>
      <c r="L17" s="4">
        <f t="shared" si="0"/>
        <v>399.35</v>
      </c>
      <c r="M17" s="4">
        <f t="shared" si="1"/>
        <v>-611.07999999999993</v>
      </c>
      <c r="N17" s="3">
        <f t="shared" si="2"/>
        <v>-1.5301865531488668</v>
      </c>
      <c r="P17" s="4">
        <f t="shared" si="3"/>
        <v>34720</v>
      </c>
      <c r="Q17" s="7">
        <f t="shared" si="4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8">
        <v>3.5</v>
      </c>
      <c r="H18" s="5"/>
      <c r="J18" t="s">
        <v>63</v>
      </c>
      <c r="K18" s="4">
        <f>VLOOKUP($J18,$J$39:$Q$169,2,FALSE)</f>
        <v>154.79000000000002</v>
      </c>
      <c r="L18" s="4">
        <f t="shared" si="0"/>
        <v>175.07000000000002</v>
      </c>
      <c r="M18" s="4">
        <f t="shared" si="1"/>
        <v>154.79000000000002</v>
      </c>
      <c r="N18" s="3">
        <f t="shared" si="2"/>
        <v>0.8841606214656994</v>
      </c>
      <c r="P18" s="4">
        <f t="shared" si="3"/>
        <v>6069</v>
      </c>
      <c r="Q18" s="7">
        <f t="shared" si="4"/>
        <v>39.207959170489048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8">
        <v>100</v>
      </c>
      <c r="H19" s="8">
        <v>60</v>
      </c>
      <c r="J19" t="s">
        <v>64</v>
      </c>
      <c r="K19" s="4">
        <f>VLOOKUP($J19,$J$39:$Q$169,2,FALSE)</f>
        <v>13704.299999999996</v>
      </c>
      <c r="L19" s="4">
        <f t="shared" si="0"/>
        <v>60.438399999999994</v>
      </c>
      <c r="M19" s="4">
        <f t="shared" si="1"/>
        <v>27.408599999999993</v>
      </c>
      <c r="N19" s="3">
        <f t="shared" si="2"/>
        <v>0.45349645258643501</v>
      </c>
      <c r="P19" s="4">
        <f t="shared" si="3"/>
        <v>296868</v>
      </c>
      <c r="Q19" s="7">
        <f t="shared" si="4"/>
        <v>10831.198966747668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>VLOOKUP($J20,$J$39:$Q$169,2,FALSE)</f>
        <v>-2581.1500000000005</v>
      </c>
      <c r="L20" s="4">
        <f t="shared" si="0"/>
        <v>990.06000000000006</v>
      </c>
      <c r="M20" s="4">
        <f t="shared" si="1"/>
        <v>-516.23000000000013</v>
      </c>
      <c r="N20" s="3">
        <f t="shared" si="2"/>
        <v>-0.52141284366604057</v>
      </c>
      <c r="P20" s="4">
        <f t="shared" si="3"/>
        <v>38940</v>
      </c>
      <c r="Q20" s="7">
        <f t="shared" si="4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8">
        <v>3</v>
      </c>
      <c r="H21" s="5"/>
      <c r="J21" t="s">
        <v>65</v>
      </c>
      <c r="K21" s="4">
        <f>VLOOKUP($J21,$J$39:$Q$169,2,FALSE)</f>
        <v>4622.7000000000007</v>
      </c>
      <c r="L21" s="4">
        <f t="shared" si="0"/>
        <v>97.044000000000011</v>
      </c>
      <c r="M21" s="4">
        <f t="shared" si="1"/>
        <v>92.454000000000008</v>
      </c>
      <c r="N21" s="3">
        <f t="shared" si="2"/>
        <v>0.95270186719426242</v>
      </c>
      <c r="P21" s="4">
        <f t="shared" si="3"/>
        <v>47934</v>
      </c>
      <c r="Q21" s="7">
        <f t="shared" si="4"/>
        <v>518.46323577130238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>VLOOKUP($J22,$J$39:$Q$169,2,FALSE)</f>
        <v>-156076.25</v>
      </c>
      <c r="L22" s="4">
        <f t="shared" si="0"/>
        <v>5869.3249999999998</v>
      </c>
      <c r="M22" s="4">
        <f t="shared" si="1"/>
        <v>-3121.5250000000001</v>
      </c>
      <c r="N22" s="3">
        <f t="shared" si="2"/>
        <v>-0.5318371362976152</v>
      </c>
      <c r="P22" s="4">
        <f t="shared" si="3"/>
        <v>35621</v>
      </c>
      <c r="Q22" s="7">
        <f t="shared" si="4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>VLOOKUP($J23,$J$39:$Q$169,2,FALSE)</f>
        <v>1300.6999999999998</v>
      </c>
      <c r="L23" s="4">
        <f t="shared" si="0"/>
        <v>13.321176470588235</v>
      </c>
      <c r="M23" s="4">
        <f t="shared" si="1"/>
        <v>7.6511764705882346</v>
      </c>
      <c r="N23" s="3">
        <f t="shared" si="2"/>
        <v>0.57436191821955307</v>
      </c>
      <c r="P23" s="4">
        <f t="shared" si="3"/>
        <v>71504</v>
      </c>
      <c r="Q23" s="7">
        <f t="shared" si="4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>VLOOKUP($J24,$J$39:$Q$169,2,FALSE)</f>
        <v>674.83999999999992</v>
      </c>
      <c r="L24" s="4">
        <f t="shared" si="0"/>
        <v>14.1534</v>
      </c>
      <c r="M24" s="4">
        <f t="shared" si="1"/>
        <v>6.7483999999999993</v>
      </c>
      <c r="N24" s="3">
        <f t="shared" si="2"/>
        <v>0.47680416013113452</v>
      </c>
      <c r="P24" s="4">
        <f t="shared" si="3"/>
        <v>37951</v>
      </c>
      <c r="Q24" s="7">
        <f t="shared" si="4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>VLOOKUP($J25,$J$39:$Q$169,2,FALSE)</f>
        <v>948.32500000000005</v>
      </c>
      <c r="L25" s="4">
        <f t="shared" si="0"/>
        <v>20.630399999999998</v>
      </c>
      <c r="M25" s="4">
        <f t="shared" si="1"/>
        <v>18.9665</v>
      </c>
      <c r="N25" s="3">
        <f t="shared" si="2"/>
        <v>0.91934717698154189</v>
      </c>
      <c r="P25" s="4">
        <f t="shared" si="3"/>
        <v>0</v>
      </c>
      <c r="Q25" s="7">
        <f t="shared" si="4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>VLOOKUP($J26,$J$39:$Q$169,2,FALSE)</f>
        <v>-12015.849999999997</v>
      </c>
      <c r="L26" s="4">
        <f t="shared" si="0"/>
        <v>132.624</v>
      </c>
      <c r="M26" s="4">
        <f t="shared" si="1"/>
        <v>-120.15849999999996</v>
      </c>
      <c r="N26" s="3">
        <f t="shared" si="2"/>
        <v>-0.90600871637109404</v>
      </c>
      <c r="P26" s="4">
        <f t="shared" si="3"/>
        <v>33226</v>
      </c>
      <c r="Q26" s="7">
        <f t="shared" si="4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>VLOOKUP($J27,$J$39:$Q$169,2,FALSE)</f>
        <v>25.085000000000036</v>
      </c>
      <c r="L27" s="4">
        <f t="shared" si="0"/>
        <v>16.814499999999999</v>
      </c>
      <c r="M27" s="4">
        <f t="shared" si="1"/>
        <v>0.25085000000000035</v>
      </c>
      <c r="N27" s="3">
        <f t="shared" si="2"/>
        <v>1.4918671384816697E-2</v>
      </c>
      <c r="P27" s="4">
        <f t="shared" si="3"/>
        <v>35900</v>
      </c>
      <c r="Q27" s="7">
        <f t="shared" si="4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>VLOOKUP($J28,$J$39:$Q$169,2,FALSE)</f>
        <v>-1108.3899999999994</v>
      </c>
      <c r="L28" s="4">
        <f t="shared" si="0"/>
        <v>179.73099999999999</v>
      </c>
      <c r="M28" s="4">
        <f t="shared" si="1"/>
        <v>-7.3892666666666624</v>
      </c>
      <c r="N28" s="3">
        <f t="shared" si="2"/>
        <v>-4.1112922460046754E-2</v>
      </c>
      <c r="P28" s="4">
        <f t="shared" si="3"/>
        <v>0</v>
      </c>
      <c r="Q28" s="7">
        <f t="shared" si="4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>VLOOKUP($J29,$J$39:$Q$169,2,FALSE)</f>
        <v>248.00000000000091</v>
      </c>
      <c r="L29" s="4">
        <f t="shared" si="0"/>
        <v>42.614973333333332</v>
      </c>
      <c r="M29" s="4">
        <f t="shared" si="1"/>
        <v>1.6533333333333393</v>
      </c>
      <c r="N29" s="3">
        <f t="shared" si="2"/>
        <v>3.8797004996366048E-2</v>
      </c>
      <c r="P29" s="4">
        <f t="shared" si="3"/>
        <v>0</v>
      </c>
      <c r="Q29" s="7">
        <f t="shared" si="4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8">
        <v>0.8</v>
      </c>
      <c r="H30" s="5"/>
      <c r="J30" t="s">
        <v>73</v>
      </c>
      <c r="K30" s="4">
        <f>VLOOKUP($J30,$J$39:$Q$169,2,FALSE)</f>
        <v>243.928</v>
      </c>
      <c r="L30" s="4">
        <f t="shared" si="0"/>
        <v>14.515700000000001</v>
      </c>
      <c r="M30" s="4">
        <f t="shared" si="1"/>
        <v>3.0491000000000001</v>
      </c>
      <c r="N30" s="3">
        <f t="shared" si="2"/>
        <v>0.21005531941277375</v>
      </c>
      <c r="P30" s="4">
        <f t="shared" si="3"/>
        <v>49231</v>
      </c>
      <c r="Q30" s="7">
        <f t="shared" si="4"/>
        <v>16146.075891246599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>VLOOKUP($J31,$J$39:$Q$169,2,FALSE)</f>
        <v>349.26700000000164</v>
      </c>
      <c r="L31" s="4">
        <f t="shared" si="0"/>
        <v>56.14200000000001</v>
      </c>
      <c r="M31" s="4">
        <f t="shared" si="1"/>
        <v>2.3284466666666774</v>
      </c>
      <c r="N31" s="3">
        <f t="shared" si="2"/>
        <v>4.1474237944260577E-2</v>
      </c>
      <c r="P31" s="4">
        <f t="shared" si="3"/>
        <v>0</v>
      </c>
      <c r="Q31" s="7">
        <f t="shared" si="4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-141128.12500000003</v>
      </c>
      <c r="L33" s="4">
        <f>SUM(L5:L32)</f>
        <v>9363.1654831372525</v>
      </c>
      <c r="M33" s="4">
        <f>SUM(M5:M32)</f>
        <v>-3891.7305268627447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5">X38-$T$33</f>
        <v>0.45000000000000018</v>
      </c>
      <c r="U38" s="4">
        <f t="shared" ref="U38:U65" si="6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5"/>
        <v>11.25</v>
      </c>
      <c r="U39" s="4">
        <f t="shared" si="6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5"/>
        <v>1144.79</v>
      </c>
      <c r="U40" s="4">
        <f t="shared" si="6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5"/>
        <v>23.96</v>
      </c>
      <c r="U41" s="4">
        <f t="shared" si="6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5"/>
        <v>69.33</v>
      </c>
      <c r="U42" s="4">
        <f t="shared" si="6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5"/>
        <v>6</v>
      </c>
      <c r="U43" s="4">
        <f t="shared" si="6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5"/>
        <v>50.02</v>
      </c>
      <c r="U44" s="4">
        <f t="shared" si="6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5"/>
        <v>2063.04</v>
      </c>
      <c r="U45" s="4">
        <f t="shared" si="6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5"/>
        <v>96.09</v>
      </c>
      <c r="U46" s="4">
        <f t="shared" si="6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5"/>
        <v>10.119999999999999</v>
      </c>
      <c r="U47" s="4">
        <f t="shared" si="6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5"/>
        <v>32.42</v>
      </c>
      <c r="U48" s="4">
        <f t="shared" si="6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5"/>
        <v>5</v>
      </c>
      <c r="U49" s="4">
        <f t="shared" si="6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5"/>
        <v>228.07</v>
      </c>
      <c r="U50" s="4">
        <f t="shared" si="6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5"/>
        <v>29.630000000000003</v>
      </c>
      <c r="U51" s="4">
        <f t="shared" si="6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5"/>
        <v>165.35</v>
      </c>
      <c r="U52" s="4">
        <f t="shared" si="6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5"/>
        <v>336.29</v>
      </c>
      <c r="U53" s="4">
        <f t="shared" si="6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5"/>
        <v>235.89</v>
      </c>
      <c r="U54" s="4">
        <f t="shared" si="6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5"/>
        <v>69.260000000000005</v>
      </c>
      <c r="U55" s="4">
        <f t="shared" si="6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5"/>
        <v>113.23</v>
      </c>
      <c r="U56" s="4">
        <f t="shared" si="6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5"/>
        <v>1451.57</v>
      </c>
      <c r="U57" s="4">
        <f t="shared" si="6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5"/>
        <v>2347.73</v>
      </c>
      <c r="U58" s="4">
        <f t="shared" si="6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5"/>
        <v>1617.4</v>
      </c>
      <c r="U59" s="4">
        <f t="shared" si="6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5"/>
        <v>34.14</v>
      </c>
      <c r="U60" s="4">
        <f t="shared" si="6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5"/>
        <v>11.41</v>
      </c>
      <c r="U61" s="4">
        <f t="shared" si="6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5"/>
        <v>1682.17</v>
      </c>
      <c r="U62" s="4">
        <f t="shared" si="6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5"/>
        <v>1797.31</v>
      </c>
      <c r="U63" s="4">
        <f t="shared" si="6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5"/>
        <v>884.16</v>
      </c>
      <c r="U64" s="4">
        <f t="shared" si="6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5"/>
        <v>1871.4</v>
      </c>
      <c r="U65" s="4">
        <f t="shared" si="6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30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75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7206.75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2647.6499999999996</v>
      </c>
      <c r="L69" s="4">
        <f>SUM(G69:H69)/B66</f>
        <v>240.22499999999999</v>
      </c>
      <c r="M69" s="4">
        <f>K69/B66</f>
        <v>88.254999999999981</v>
      </c>
      <c r="N69" s="3">
        <f>K69/SUM(G69:H69)</f>
        <v>0.36738474346966382</v>
      </c>
      <c r="O69" s="1"/>
      <c r="P69" s="4">
        <v>146810</v>
      </c>
      <c r="Q69" s="5">
        <f>P69/K69*B66</f>
        <v>1663.4751572148889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40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1000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4710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1908.48</v>
      </c>
      <c r="L79" s="4">
        <f>SUM(G79:H79)/B76</f>
        <v>117.75</v>
      </c>
      <c r="M79" s="4">
        <f>K79/B76</f>
        <v>47.712000000000003</v>
      </c>
      <c r="N79" s="3">
        <f>K79/SUM(G79:H79)</f>
        <v>0.40519745222929937</v>
      </c>
      <c r="O79" s="1"/>
      <c r="P79" s="4">
        <v>252962</v>
      </c>
      <c r="Q79" s="5">
        <f>P79/K79*B76</f>
        <v>5301.8527833668677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3.5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175.07000000000002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154.79000000000002</v>
      </c>
      <c r="L104" s="4">
        <f>SUM(G104:H104)/B101</f>
        <v>175.07000000000002</v>
      </c>
      <c r="M104" s="4">
        <f>K104/B101</f>
        <v>154.79000000000002</v>
      </c>
      <c r="N104" s="3">
        <f>K104/SUM(G104:H104)</f>
        <v>0.8841606214656994</v>
      </c>
      <c r="O104" s="1"/>
      <c r="P104" s="4">
        <v>6069</v>
      </c>
      <c r="Q104" s="5">
        <f>P104/K104*B101</f>
        <v>39.207959170489048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100</v>
      </c>
      <c r="H106">
        <f>VLOOKUP($A106,$A$5:$H$31,8,FALSE)</f>
        <v>60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16535</v>
      </c>
      <c r="H109" s="6">
        <f>H106*H108</f>
        <v>13684.199999999999</v>
      </c>
      <c r="I109" s="1"/>
      <c r="J109" s="1" t="str">
        <f>A106</f>
        <v>Refinery</v>
      </c>
      <c r="K109" s="4">
        <f>SUM(G109:H109)-SUM(C109:E109)</f>
        <v>13704.299999999996</v>
      </c>
      <c r="L109" s="4">
        <f>SUM(G109:H109)/B106</f>
        <v>60.438399999999994</v>
      </c>
      <c r="M109" s="4">
        <f>K109/B106</f>
        <v>27.408599999999993</v>
      </c>
      <c r="N109" s="3">
        <f>K109/SUM(G109:H109)</f>
        <v>0.45349645258643501</v>
      </c>
      <c r="O109" s="1"/>
      <c r="P109" s="4">
        <v>296868</v>
      </c>
      <c r="Q109" s="5">
        <f>P109/K109*B106</f>
        <v>10831.198966747668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3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4852.2000000000007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4622.7000000000007</v>
      </c>
      <c r="L119" s="4">
        <f>SUM(G119:H119)/B116</f>
        <v>97.044000000000011</v>
      </c>
      <c r="M119" s="4">
        <f>K119/B116</f>
        <v>92.454000000000008</v>
      </c>
      <c r="N119" s="3">
        <f>K119/SUM(G119:H119)</f>
        <v>0.95270186719426242</v>
      </c>
      <c r="O119" s="1"/>
      <c r="P119" s="4">
        <v>47934</v>
      </c>
      <c r="Q119" s="5">
        <f>P119/K119*B116</f>
        <v>518.46323577130238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7">D128*D126</f>
        <v>0</v>
      </c>
      <c r="E129" s="6">
        <f t="shared" si="7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0.8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1161.2560000000001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243.928</v>
      </c>
      <c r="L164" s="4">
        <f>SUM(G164:H164)/B161</f>
        <v>14.515700000000001</v>
      </c>
      <c r="M164" s="4">
        <f>K164/B161</f>
        <v>3.0491000000000001</v>
      </c>
      <c r="N164" s="3">
        <f>K164/SUM(G164:H164)</f>
        <v>0.21005531941277375</v>
      </c>
      <c r="O164" s="1"/>
      <c r="P164" s="4">
        <v>49231</v>
      </c>
      <c r="Q164" s="5">
        <f>P164/K164*B161</f>
        <v>16146.075891246599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1"/>
  <sheetViews>
    <sheetView tabSelected="1" workbookViewId="0">
      <selection activeCell="S3" sqref="S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4" t="s">
        <v>79</v>
      </c>
      <c r="B2" s="14"/>
      <c r="C2" s="14"/>
      <c r="D2" s="14"/>
      <c r="E2" s="14"/>
      <c r="F2" s="14"/>
      <c r="G2" s="14"/>
      <c r="H2" s="14"/>
      <c r="J2" s="14" t="s">
        <v>80</v>
      </c>
      <c r="K2" s="14"/>
      <c r="L2" s="14"/>
      <c r="M2" s="14"/>
      <c r="N2" s="14"/>
      <c r="O2" s="14"/>
      <c r="P2" s="14"/>
      <c r="Q2" s="14"/>
      <c r="S2" s="14" t="s">
        <v>90</v>
      </c>
      <c r="T2" s="14"/>
      <c r="U2" s="14"/>
      <c r="V2" s="14"/>
      <c r="W2" s="14"/>
      <c r="X2" s="14"/>
      <c r="Y2" s="14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5" t="s">
        <v>84</v>
      </c>
      <c r="B5" s="12">
        <v>7</v>
      </c>
      <c r="C5" s="12"/>
      <c r="D5" s="12"/>
      <c r="E5" s="12"/>
      <c r="F5" s="12"/>
      <c r="G5" s="12">
        <v>35.08</v>
      </c>
      <c r="H5" s="12"/>
      <c r="J5" s="1" t="str">
        <f>A5</f>
        <v>Woodcutting Post</v>
      </c>
      <c r="K5" s="4">
        <f>VLOOKUP($J5,$J$43:$Q$173,2,FALSE)</f>
        <v>596.36</v>
      </c>
      <c r="L5" s="4">
        <f>VLOOKUP($J5,$J$43:$Q$173,3,FALSE)</f>
        <v>85.194285714285712</v>
      </c>
      <c r="M5" s="4">
        <f>VLOOKUP($J5,$J$43:$Q$173,4,FALSE)</f>
        <v>85.194285714285712</v>
      </c>
      <c r="N5" s="3">
        <f>VLOOKUP($J5,$J$43:$Q$173,5,FALSE)</f>
        <v>1</v>
      </c>
      <c r="P5" s="4">
        <f>VLOOKUP($J5,$J$43:$Q$173,7,FALSE)</f>
        <v>4157</v>
      </c>
      <c r="Q5" s="7">
        <f>VLOOKUP($J5,$J$43:$Q$173,8,FALSE)</f>
        <v>48.794352404587833</v>
      </c>
      <c r="S5" s="1" t="s">
        <v>82</v>
      </c>
      <c r="T5" s="10">
        <v>2</v>
      </c>
      <c r="X5" s="4"/>
      <c r="Y5" s="4"/>
    </row>
    <row r="6" spans="1:25" x14ac:dyDescent="0.25">
      <c r="A6" s="15" t="s">
        <v>47</v>
      </c>
      <c r="B6" s="12">
        <v>4</v>
      </c>
      <c r="C6" s="12">
        <v>45.110999999999997</v>
      </c>
      <c r="D6" s="12"/>
      <c r="E6" s="12"/>
      <c r="F6" s="12"/>
      <c r="G6" s="12">
        <v>23.213999999999999</v>
      </c>
      <c r="H6" s="12"/>
      <c r="J6" s="1" t="str">
        <f t="shared" ref="J6:J32" si="0">A6</f>
        <v>Sawmill</v>
      </c>
      <c r="K6" s="4">
        <f>VLOOKUP($J6,$J$43:$Q$173,2,FALSE)</f>
        <v>185.36513999999988</v>
      </c>
      <c r="L6" s="4">
        <f>VLOOKUP($J6,$J$43:$Q$173,3,FALSE)</f>
        <v>339.56278499999996</v>
      </c>
      <c r="M6" s="4">
        <f>VLOOKUP($J6,$J$43:$Q$173,4,FALSE)</f>
        <v>46.341284999999971</v>
      </c>
      <c r="N6" s="3">
        <f>VLOOKUP($J6,$J$43:$Q$173,5,FALSE)</f>
        <v>0.13647339180587759</v>
      </c>
      <c r="P6" s="4">
        <f>VLOOKUP($J6,$J$43:$Q$173,7,FALSE)</f>
        <v>21764</v>
      </c>
      <c r="Q6" s="7">
        <f>VLOOKUP($J6,$J$43:$Q$173,8,FALSE)</f>
        <v>469.64601866348795</v>
      </c>
      <c r="S6" s="1" t="s">
        <v>81</v>
      </c>
      <c r="T6" s="10">
        <v>5</v>
      </c>
      <c r="X6" s="4"/>
      <c r="Y6" s="4"/>
    </row>
    <row r="7" spans="1:25" x14ac:dyDescent="0.25">
      <c r="A7" s="15" t="s">
        <v>50</v>
      </c>
      <c r="B7" s="12">
        <v>135</v>
      </c>
      <c r="C7" s="12"/>
      <c r="D7" s="12"/>
      <c r="E7" s="12"/>
      <c r="F7" s="12"/>
      <c r="G7" s="12">
        <v>403.036</v>
      </c>
      <c r="H7" s="12"/>
      <c r="J7" s="1" t="str">
        <f t="shared" si="0"/>
        <v>Iron Mine</v>
      </c>
      <c r="K7" s="4">
        <f>VLOOKUP($J7,$J$43:$Q$173,2,FALSE)</f>
        <v>6448.576</v>
      </c>
      <c r="L7" s="4">
        <f>VLOOKUP($J7,$J$43:$Q$173,3,FALSE)</f>
        <v>47.767229629629632</v>
      </c>
      <c r="M7" s="4">
        <f>VLOOKUP($J7,$J$43:$Q$173,4,FALSE)</f>
        <v>47.767229629629632</v>
      </c>
      <c r="N7" s="3">
        <f>VLOOKUP($J7,$J$43:$Q$173,5,FALSE)</f>
        <v>1</v>
      </c>
      <c r="P7" s="4">
        <f>VLOOKUP($J7,$J$43:$Q$173,7,FALSE)</f>
        <v>85018</v>
      </c>
      <c r="Q7" s="7">
        <f>VLOOKUP($J7,$J$43:$Q$173,8,FALSE)</f>
        <v>1779.839456028742</v>
      </c>
      <c r="X7" s="4"/>
      <c r="Y7" s="4"/>
    </row>
    <row r="8" spans="1:25" x14ac:dyDescent="0.25">
      <c r="A8" s="15" t="s">
        <v>51</v>
      </c>
      <c r="B8" s="12">
        <v>8</v>
      </c>
      <c r="C8" s="12">
        <v>132.40799999999999</v>
      </c>
      <c r="D8" s="12"/>
      <c r="E8" s="12"/>
      <c r="F8" s="12"/>
      <c r="G8" s="12">
        <v>39.186999999999998</v>
      </c>
      <c r="H8" s="12"/>
      <c r="J8" s="1" t="str">
        <f t="shared" si="0"/>
        <v>Iron Processing</v>
      </c>
      <c r="K8" s="4">
        <f>VLOOKUP($J8,$J$43:$Q$173,2,FALSE)</f>
        <v>726.06100000000015</v>
      </c>
      <c r="L8" s="4">
        <f>VLOOKUP($J8,$J$43:$Q$173,3,FALSE)</f>
        <v>504.532625</v>
      </c>
      <c r="M8" s="4">
        <f>VLOOKUP($J8,$J$43:$Q$173,4,FALSE)</f>
        <v>90.757625000000019</v>
      </c>
      <c r="N8" s="3">
        <f>VLOOKUP($J8,$J$43:$Q$173,5,FALSE)</f>
        <v>0.17988455156889016</v>
      </c>
      <c r="P8" s="4">
        <f>VLOOKUP($J8,$J$43:$Q$173,7,FALSE)</f>
        <v>146810</v>
      </c>
      <c r="Q8" s="7">
        <f>VLOOKUP($J8,$J$43:$Q$173,8,FALSE)</f>
        <v>1617.6051323511383</v>
      </c>
      <c r="T8" s="6" t="s">
        <v>13</v>
      </c>
      <c r="U8" s="6" t="s">
        <v>14</v>
      </c>
      <c r="X8" s="4"/>
      <c r="Y8" s="4"/>
    </row>
    <row r="9" spans="1:25" x14ac:dyDescent="0.25">
      <c r="A9" s="15" t="s">
        <v>53</v>
      </c>
      <c r="B9" s="12">
        <v>476</v>
      </c>
      <c r="C9" s="12">
        <v>423.34199999999998</v>
      </c>
      <c r="D9" s="12">
        <v>191.56800000000001</v>
      </c>
      <c r="E9" s="12"/>
      <c r="F9" s="12"/>
      <c r="G9" s="12">
        <v>17.084</v>
      </c>
      <c r="H9" s="12"/>
      <c r="J9" s="1" t="str">
        <f t="shared" si="0"/>
        <v>Steel Mill</v>
      </c>
      <c r="K9" s="4">
        <f>VLOOKUP($J9,$J$43:$Q$173,2,FALSE)</f>
        <v>-38650.363999999994</v>
      </c>
      <c r="L9" s="4">
        <f>VLOOKUP($J9,$J$43:$Q$173,3,FALSE)</f>
        <v>58.214806722689076</v>
      </c>
      <c r="M9" s="4">
        <f>VLOOKUP($J9,$J$43:$Q$173,4,FALSE)</f>
        <v>-81.198243697478986</v>
      </c>
      <c r="N9" s="3">
        <f>VLOOKUP($J9,$J$43:$Q$173,5,FALSE)</f>
        <v>-1.3948039728839667</v>
      </c>
      <c r="P9" s="4">
        <f>VLOOKUP($J9,$J$43:$Q$173,7,FALSE)</f>
        <v>257030</v>
      </c>
      <c r="Q9" s="7">
        <f>VLOOKUP($J9,$J$43:$Q$173,8,FALSE)</f>
        <v>-3165.4625555402276</v>
      </c>
      <c r="S9" s="1" t="s">
        <v>15</v>
      </c>
      <c r="T9" s="10">
        <v>5.35</v>
      </c>
      <c r="U9" s="10">
        <v>5.91</v>
      </c>
      <c r="X9" s="4"/>
      <c r="Y9" s="4"/>
    </row>
    <row r="10" spans="1:25" x14ac:dyDescent="0.25">
      <c r="A10" s="15" t="s">
        <v>54</v>
      </c>
      <c r="B10" s="12">
        <v>295</v>
      </c>
      <c r="C10" s="12"/>
      <c r="D10" s="12"/>
      <c r="E10" s="12"/>
      <c r="F10" s="12"/>
      <c r="G10" s="12">
        <v>867.6</v>
      </c>
      <c r="H10" s="12"/>
      <c r="J10" s="1" t="str">
        <f t="shared" si="0"/>
        <v>Coal Mine</v>
      </c>
      <c r="K10" s="4">
        <f>VLOOKUP($J10,$J$43:$Q$173,2,FALSE)</f>
        <v>7808.4000000000005</v>
      </c>
      <c r="L10" s="4">
        <f>VLOOKUP($J10,$J$43:$Q$173,3,FALSE)</f>
        <v>26.469152542372882</v>
      </c>
      <c r="M10" s="4">
        <f>VLOOKUP($J10,$J$43:$Q$173,4,FALSE)</f>
        <v>26.469152542372882</v>
      </c>
      <c r="N10" s="3">
        <f>VLOOKUP($J10,$J$43:$Q$173,5,FALSE)</f>
        <v>1</v>
      </c>
      <c r="P10" s="4">
        <f>VLOOKUP($J10,$J$43:$Q$173,7,FALSE)</f>
        <v>84568</v>
      </c>
      <c r="Q10" s="7">
        <f>VLOOKUP($J10,$J$43:$Q$173,8,FALSE)</f>
        <v>3194.9643973157113</v>
      </c>
      <c r="S10" s="1" t="s">
        <v>16</v>
      </c>
      <c r="T10" s="10">
        <v>21.91</v>
      </c>
      <c r="U10" s="10">
        <v>24</v>
      </c>
      <c r="X10" s="4"/>
      <c r="Y10" s="4"/>
    </row>
    <row r="11" spans="1:25" x14ac:dyDescent="0.25">
      <c r="A11" s="15" t="s">
        <v>55</v>
      </c>
      <c r="B11" s="12">
        <v>31</v>
      </c>
      <c r="C11" s="12">
        <v>253.10300000000001</v>
      </c>
      <c r="D11" s="12"/>
      <c r="E11" s="12"/>
      <c r="F11" s="12"/>
      <c r="G11" s="12">
        <v>50.433999999999997</v>
      </c>
      <c r="H11" s="12"/>
      <c r="J11" s="1" t="str">
        <f t="shared" si="0"/>
        <v>Coal Processing</v>
      </c>
      <c r="K11" s="4">
        <f>VLOOKUP($J11,$J$43:$Q$173,2,FALSE)</f>
        <v>34.572999999999411</v>
      </c>
      <c r="L11" s="4">
        <f>VLOOKUP($J11,$J$43:$Q$173,3,FALSE)</f>
        <v>139.91367741935483</v>
      </c>
      <c r="M11" s="4">
        <f>VLOOKUP($J11,$J$43:$Q$173,4,FALSE)</f>
        <v>1.1152580645161101</v>
      </c>
      <c r="N11" s="3">
        <f>VLOOKUP($J11,$J$43:$Q$173,5,FALSE)</f>
        <v>7.971043897112463E-3</v>
      </c>
      <c r="P11" s="4">
        <f>VLOOKUP($J11,$J$43:$Q$173,7,FALSE)</f>
        <v>146810</v>
      </c>
      <c r="Q11" s="7">
        <f>VLOOKUP($J11,$J$43:$Q$173,8,FALSE)</f>
        <v>131637.6941544002</v>
      </c>
      <c r="S11" s="1" t="s">
        <v>17</v>
      </c>
      <c r="T11" s="10">
        <v>7</v>
      </c>
      <c r="U11" s="10">
        <v>8</v>
      </c>
      <c r="X11" s="4"/>
    </row>
    <row r="12" spans="1:25" x14ac:dyDescent="0.25">
      <c r="A12" s="15" t="s">
        <v>57</v>
      </c>
      <c r="B12" s="12">
        <v>34</v>
      </c>
      <c r="C12" s="12">
        <v>11.036</v>
      </c>
      <c r="D12" s="12"/>
      <c r="E12" s="12"/>
      <c r="F12" s="12"/>
      <c r="G12" s="12">
        <v>18.5</v>
      </c>
      <c r="H12" s="12"/>
      <c r="J12" s="1" t="str">
        <f t="shared" si="0"/>
        <v>Brick Factory</v>
      </c>
      <c r="K12" s="4">
        <f>VLOOKUP($J12,$J$43:$Q$173,2,FALSE)</f>
        <v>-182.17200000000003</v>
      </c>
      <c r="L12" s="4">
        <f>VLOOKUP($J12,$J$43:$Q$173,3,FALSE)</f>
        <v>27.75</v>
      </c>
      <c r="M12" s="4">
        <f>VLOOKUP($J12,$J$43:$Q$173,4,FALSE)</f>
        <v>-5.3580000000000005</v>
      </c>
      <c r="N12" s="3">
        <f>VLOOKUP($J12,$J$43:$Q$173,5,FALSE)</f>
        <v>-0.1930810810810811</v>
      </c>
      <c r="P12" s="4">
        <f>VLOOKUP($J12,$J$43:$Q$173,7,FALSE)</f>
        <v>56668</v>
      </c>
      <c r="Q12" s="7">
        <f>VLOOKUP($J12,$J$43:$Q$173,8,FALSE)</f>
        <v>-10576.334453154161</v>
      </c>
      <c r="S12" s="1" t="s">
        <v>18</v>
      </c>
      <c r="T12" s="10">
        <v>22</v>
      </c>
      <c r="U12" s="10">
        <v>25</v>
      </c>
    </row>
    <row r="13" spans="1:25" x14ac:dyDescent="0.25">
      <c r="A13" s="15" t="s">
        <v>85</v>
      </c>
      <c r="B13" s="12">
        <v>50</v>
      </c>
      <c r="C13" s="12">
        <v>32.155000000000001</v>
      </c>
      <c r="D13" s="12"/>
      <c r="E13" s="12"/>
      <c r="F13" s="12"/>
      <c r="G13" s="12">
        <v>1378.778</v>
      </c>
      <c r="H13" s="12"/>
      <c r="J13" s="1" t="str">
        <f t="shared" si="0"/>
        <v>Coal Power Plant</v>
      </c>
      <c r="K13" s="4">
        <f>VLOOKUP($J13,$J$43:$Q$173,2,FALSE)</f>
        <v>4096.6522999999997</v>
      </c>
      <c r="L13" s="4">
        <f>VLOOKUP($J13,$J$43:$Q$173,3,FALSE)</f>
        <v>147.52924599999997</v>
      </c>
      <c r="M13" s="4">
        <f>VLOOKUP($J13,$J$43:$Q$173,4,FALSE)</f>
        <v>81.93304599999999</v>
      </c>
      <c r="N13" s="3">
        <f>VLOOKUP($J13,$J$43:$Q$173,5,FALSE)</f>
        <v>0.55536816069676109</v>
      </c>
      <c r="P13" s="4">
        <f>VLOOKUP($J13,$J$43:$Q$173,7,FALSE)</f>
        <v>252962</v>
      </c>
      <c r="Q13" s="7">
        <f>VLOOKUP($J13,$J$43:$Q$173,8,FALSE)</f>
        <v>3087.4233578475773</v>
      </c>
      <c r="S13" s="1" t="s">
        <v>19</v>
      </c>
      <c r="T13" s="10">
        <v>1624</v>
      </c>
      <c r="U13" s="10">
        <v>1795</v>
      </c>
    </row>
    <row r="14" spans="1:25" x14ac:dyDescent="0.25">
      <c r="A14" s="15" t="s">
        <v>59</v>
      </c>
      <c r="B14" s="12">
        <v>49</v>
      </c>
      <c r="C14" s="12"/>
      <c r="D14" s="12"/>
      <c r="E14" s="12"/>
      <c r="F14" s="12"/>
      <c r="G14" s="12">
        <v>151.27099999999999</v>
      </c>
      <c r="H14" s="12"/>
      <c r="J14" s="1" t="str">
        <f t="shared" si="0"/>
        <v>Quarry</v>
      </c>
      <c r="K14" s="4">
        <f>VLOOKUP($J14,$J$43:$Q$173,2,FALSE)</f>
        <v>756.3549999999999</v>
      </c>
      <c r="L14" s="4">
        <f>VLOOKUP($J14,$J$43:$Q$173,3,FALSE)</f>
        <v>15.43581632653061</v>
      </c>
      <c r="M14" s="4">
        <f>VLOOKUP($J14,$J$43:$Q$173,4,FALSE)</f>
        <v>15.43581632653061</v>
      </c>
      <c r="N14" s="3">
        <f>VLOOKUP($J14,$J$43:$Q$173,5,FALSE)</f>
        <v>1</v>
      </c>
      <c r="P14" s="4">
        <f>VLOOKUP($J14,$J$43:$Q$173,7,FALSE)</f>
        <v>1641</v>
      </c>
      <c r="Q14" s="7">
        <f>VLOOKUP($J14,$J$43:$Q$173,8,FALSE)</f>
        <v>106.31118985132643</v>
      </c>
      <c r="S14" s="1" t="s">
        <v>20</v>
      </c>
      <c r="T14" s="10">
        <v>49</v>
      </c>
      <c r="U14" s="10">
        <v>545</v>
      </c>
    </row>
    <row r="15" spans="1:25" x14ac:dyDescent="0.25">
      <c r="A15" s="15" t="s">
        <v>86</v>
      </c>
      <c r="B15" s="12">
        <v>17</v>
      </c>
      <c r="C15" s="12">
        <v>116.036</v>
      </c>
      <c r="D15" s="12"/>
      <c r="E15" s="12"/>
      <c r="F15" s="12"/>
      <c r="G15" s="12">
        <v>139.303</v>
      </c>
      <c r="H15" s="12"/>
      <c r="J15" s="1" t="str">
        <f t="shared" si="0"/>
        <v>Gravel Processing</v>
      </c>
      <c r="K15" s="4">
        <f>VLOOKUP($J15,$J$43:$Q$173,2,FALSE)</f>
        <v>1265.0547300000001</v>
      </c>
      <c r="L15" s="4">
        <f>VLOOKUP($J15,$J$43:$Q$173,3,FALSE)</f>
        <v>163.14839588235296</v>
      </c>
      <c r="M15" s="4">
        <f>VLOOKUP($J15,$J$43:$Q$173,4,FALSE)</f>
        <v>74.414984117647066</v>
      </c>
      <c r="N15" s="3">
        <f>VLOOKUP($J15,$J$43:$Q$173,5,FALSE)</f>
        <v>0.45611839279932637</v>
      </c>
      <c r="P15" s="4">
        <f>VLOOKUP($J15,$J$43:$Q$173,7,FALSE)</f>
        <v>36782</v>
      </c>
      <c r="Q15" s="7">
        <f>VLOOKUP($J15,$J$43:$Q$173,8,FALSE)</f>
        <v>494.28217228198497</v>
      </c>
      <c r="S15" s="1" t="s">
        <v>21</v>
      </c>
      <c r="T15" s="10">
        <v>53</v>
      </c>
      <c r="U15" s="10">
        <v>59</v>
      </c>
    </row>
    <row r="16" spans="1:25" x14ac:dyDescent="0.25">
      <c r="A16" s="15" t="s">
        <v>61</v>
      </c>
      <c r="B16" s="12">
        <v>16</v>
      </c>
      <c r="C16" s="12">
        <v>10.063000000000001</v>
      </c>
      <c r="D16" s="12">
        <v>95.537000000000006</v>
      </c>
      <c r="E16" s="12"/>
      <c r="F16" s="12"/>
      <c r="G16" s="12">
        <v>34.515000000000001</v>
      </c>
      <c r="H16" s="12"/>
      <c r="J16" s="1" t="str">
        <f t="shared" si="0"/>
        <v>Cement Plant</v>
      </c>
      <c r="K16" s="4">
        <f>VLOOKUP($J16,$J$43:$Q$173,2,FALSE)</f>
        <v>-1622.5540000000005</v>
      </c>
      <c r="L16" s="4">
        <f>VLOOKUP($J16,$J$43:$Q$173,3,FALSE)</f>
        <v>135.90281250000001</v>
      </c>
      <c r="M16" s="4">
        <f>VLOOKUP($J16,$J$43:$Q$173,4,FALSE)</f>
        <v>-101.40962500000003</v>
      </c>
      <c r="N16" s="3">
        <f>VLOOKUP($J16,$J$43:$Q$173,5,FALSE)</f>
        <v>-0.74619224675721874</v>
      </c>
      <c r="P16" s="4">
        <f>VLOOKUP($J16,$J$43:$Q$173,7,FALSE)</f>
        <v>203603</v>
      </c>
      <c r="Q16" s="7">
        <f>VLOOKUP($J16,$J$43:$Q$173,8,FALSE)</f>
        <v>-2007.7285563377236</v>
      </c>
      <c r="S16" s="1" t="s">
        <v>22</v>
      </c>
      <c r="T16" s="10">
        <v>19</v>
      </c>
      <c r="U16" s="10">
        <v>21</v>
      </c>
    </row>
    <row r="17" spans="1:21" x14ac:dyDescent="0.25">
      <c r="A17" s="15" t="s">
        <v>62</v>
      </c>
      <c r="B17" s="12">
        <v>4</v>
      </c>
      <c r="C17" s="12">
        <v>95.52</v>
      </c>
      <c r="D17" s="12">
        <v>21.763999999999999</v>
      </c>
      <c r="E17" s="12"/>
      <c r="F17" s="12"/>
      <c r="G17" s="12">
        <v>58.667000000000002</v>
      </c>
      <c r="H17" s="12"/>
      <c r="J17" s="1" t="str">
        <f t="shared" si="0"/>
        <v>Concrete Plant</v>
      </c>
      <c r="K17" s="4">
        <f>VLOOKUP($J17,$J$43:$Q$173,2,FALSE)</f>
        <v>-3448.5689999999995</v>
      </c>
      <c r="L17" s="4">
        <f>VLOOKUP($J17,$J$43:$Q$173,3,FALSE)</f>
        <v>249.33475000000001</v>
      </c>
      <c r="M17" s="4">
        <f>VLOOKUP($J17,$J$43:$Q$173,4,FALSE)</f>
        <v>-862.14224999999988</v>
      </c>
      <c r="N17" s="3">
        <f>VLOOKUP($J17,$J$43:$Q$173,5,FALSE)</f>
        <v>-3.4577701263060998</v>
      </c>
      <c r="P17" s="4">
        <f>VLOOKUP($J17,$J$43:$Q$173,7,FALSE)</f>
        <v>34720</v>
      </c>
      <c r="Q17" s="7">
        <f>VLOOKUP($J17,$J$43:$Q$173,8,FALSE)</f>
        <v>-40.271776496280054</v>
      </c>
      <c r="S17" s="1" t="s">
        <v>23</v>
      </c>
      <c r="T17" s="10">
        <v>59</v>
      </c>
      <c r="U17" s="10">
        <v>65</v>
      </c>
    </row>
    <row r="18" spans="1:21" x14ac:dyDescent="0.25">
      <c r="A18" s="15" t="s">
        <v>87</v>
      </c>
      <c r="B18" s="12">
        <v>1</v>
      </c>
      <c r="C18" s="12"/>
      <c r="D18" s="12"/>
      <c r="E18" s="12"/>
      <c r="F18" s="12"/>
      <c r="G18" s="12">
        <v>1.954</v>
      </c>
      <c r="H18" s="12"/>
      <c r="J18" s="1" t="str">
        <f t="shared" si="0"/>
        <v>Oil Rig</v>
      </c>
      <c r="K18" s="4">
        <f>VLOOKUP($J18,$J$43:$Q$173,2,FALSE)</f>
        <v>111.378</v>
      </c>
      <c r="L18" s="4">
        <f>VLOOKUP($J18,$J$43:$Q$173,3,FALSE)</f>
        <v>111.378</v>
      </c>
      <c r="M18" s="4" t="s">
        <v>78</v>
      </c>
      <c r="N18" s="3">
        <f>VLOOKUP($J18,$J$43:$Q$173,5,FALSE)</f>
        <v>1</v>
      </c>
      <c r="P18" s="4">
        <f>VLOOKUP($J18,$J$43:$Q$173,7,FALSE)</f>
        <v>6069</v>
      </c>
      <c r="Q18" s="7">
        <f>VLOOKUP($J18,$J$43:$Q$173,8,FALSE)</f>
        <v>54.490114744383987</v>
      </c>
      <c r="S18" s="1" t="s">
        <v>24</v>
      </c>
      <c r="T18" s="10">
        <v>2707</v>
      </c>
      <c r="U18" s="10">
        <v>2993</v>
      </c>
    </row>
    <row r="19" spans="1:21" x14ac:dyDescent="0.25">
      <c r="A19" s="15" t="s">
        <v>5</v>
      </c>
      <c r="B19" s="12">
        <v>316</v>
      </c>
      <c r="C19" s="12">
        <v>149.405</v>
      </c>
      <c r="D19" s="12"/>
      <c r="E19" s="12"/>
      <c r="F19" s="12"/>
      <c r="G19" s="12">
        <v>35.542999999999999</v>
      </c>
      <c r="H19" s="12">
        <v>25.181000000000001</v>
      </c>
      <c r="J19" s="1" t="str">
        <f t="shared" si="0"/>
        <v>Oil Refinery</v>
      </c>
      <c r="K19" s="4">
        <f>VLOOKUP($J19,$J$43:$Q$173,2,FALSE)</f>
        <v>16326.069000000001</v>
      </c>
      <c r="L19" s="4">
        <f>VLOOKUP($J19,$J$43:$Q$173,3,FALSE)</f>
        <v>84.760819620253173</v>
      </c>
      <c r="M19" s="4">
        <f>VLOOKUP($J19,$J$43:$Q$173,4,FALSE)</f>
        <v>51.664775316455703</v>
      </c>
      <c r="N19" s="3">
        <f>VLOOKUP($J19,$J$43:$Q$173,5,FALSE)</f>
        <v>0.60953605153802293</v>
      </c>
      <c r="P19" s="4">
        <f>VLOOKUP($J19,$J$43:$Q$173,7,FALSE)</f>
        <v>296868</v>
      </c>
      <c r="Q19" s="7">
        <f>VLOOKUP($J19,$J$43:$Q$173,8,FALSE)</f>
        <v>5746.0426021720223</v>
      </c>
      <c r="S19" s="1" t="s">
        <v>25</v>
      </c>
      <c r="T19" s="10">
        <v>88</v>
      </c>
      <c r="U19" s="10">
        <v>97</v>
      </c>
    </row>
    <row r="20" spans="1:21" x14ac:dyDescent="0.25">
      <c r="A20" s="15" t="s">
        <v>88</v>
      </c>
      <c r="B20" s="12">
        <v>2</v>
      </c>
      <c r="C20" s="12">
        <v>47.006999999999998</v>
      </c>
      <c r="D20" s="12">
        <v>7.0380000000000003</v>
      </c>
      <c r="E20" s="12">
        <v>4.0330000000000004</v>
      </c>
      <c r="F20" s="12"/>
      <c r="G20" s="12">
        <v>49.328000000000003</v>
      </c>
      <c r="H20" s="12"/>
      <c r="J20" s="1" t="str">
        <f t="shared" si="0"/>
        <v>Asphalt Plant</v>
      </c>
      <c r="K20" s="4">
        <f>VLOOKUP($J20,$J$43:$Q$173,2,FALSE)</f>
        <v>-3248.6360299999997</v>
      </c>
      <c r="L20" s="4">
        <f>VLOOKUP($J20,$J$43:$Q$173,3,FALSE)</f>
        <v>1381.1840000000002</v>
      </c>
      <c r="M20" s="4">
        <f>VLOOKUP($J20,$J$43:$Q$173,4,FALSE)</f>
        <v>-1624.3180149999998</v>
      </c>
      <c r="N20" s="3">
        <f>VLOOKUP($J20,$J$43:$Q$173,5,FALSE)</f>
        <v>-1.1760330375967283</v>
      </c>
      <c r="P20" s="4">
        <f>VLOOKUP($J20,$J$43:$Q$173,7,FALSE)</f>
        <v>38940</v>
      </c>
      <c r="Q20" s="7">
        <f>VLOOKUP($J20,$J$43:$Q$173,8,FALSE)</f>
        <v>-23.973138043414487</v>
      </c>
      <c r="S20" s="1" t="s">
        <v>26</v>
      </c>
      <c r="T20" s="10">
        <v>11</v>
      </c>
      <c r="U20" s="10">
        <v>12</v>
      </c>
    </row>
    <row r="21" spans="1:21" x14ac:dyDescent="0.25">
      <c r="A21" s="15" t="s">
        <v>65</v>
      </c>
      <c r="B21" s="12">
        <v>42</v>
      </c>
      <c r="C21" s="12">
        <v>7.3490000000000002</v>
      </c>
      <c r="D21" s="12"/>
      <c r="E21" s="12"/>
      <c r="F21" s="12"/>
      <c r="G21" s="12">
        <v>2.202</v>
      </c>
      <c r="H21" s="12"/>
      <c r="J21" s="1" t="str">
        <f t="shared" si="0"/>
        <v>Livestock Farm</v>
      </c>
      <c r="K21" s="4">
        <f>VLOOKUP($J21,$J$43:$Q$173,2,FALSE)</f>
        <v>873.92399999999998</v>
      </c>
      <c r="L21" s="4">
        <f>VLOOKUP($J21,$J$43:$Q$173,3,FALSE)</f>
        <v>26.056999999999999</v>
      </c>
      <c r="M21" s="4">
        <f>VLOOKUP($J21,$J$43:$Q$173,4,FALSE)</f>
        <v>20.807714285714287</v>
      </c>
      <c r="N21" s="3">
        <f>VLOOKUP($J21,$J$43:$Q$173,5,FALSE)</f>
        <v>0.79854604466033252</v>
      </c>
      <c r="P21" s="4">
        <f>VLOOKUP($J21,$J$43:$Q$173,7,FALSE)</f>
        <v>47934</v>
      </c>
      <c r="Q21" s="7">
        <f>VLOOKUP($J21,$J$43:$Q$173,8,FALSE)</f>
        <v>2303.6648495750201</v>
      </c>
      <c r="S21" s="1" t="s">
        <v>27</v>
      </c>
      <c r="T21" s="10">
        <v>105</v>
      </c>
      <c r="U21" s="10">
        <v>116</v>
      </c>
    </row>
    <row r="22" spans="1:21" x14ac:dyDescent="0.25">
      <c r="A22" s="15" t="s">
        <v>66</v>
      </c>
      <c r="B22" s="12">
        <v>38</v>
      </c>
      <c r="C22" s="12">
        <v>181.09399999999999</v>
      </c>
      <c r="D22" s="12"/>
      <c r="E22" s="12"/>
      <c r="F22" s="12"/>
      <c r="G22" s="12">
        <v>76.965000000000003</v>
      </c>
      <c r="H22" s="12"/>
      <c r="J22" s="1" t="str">
        <f t="shared" si="0"/>
        <v>Slaughterhouse</v>
      </c>
      <c r="K22" s="4">
        <f>VLOOKUP($J22,$J$43:$Q$173,2,FALSE)</f>
        <v>-57153.23799999999</v>
      </c>
      <c r="L22" s="4">
        <f>VLOOKUP($J22,$J$43:$Q$173,3,FALSE)</f>
        <v>1150.4242105263158</v>
      </c>
      <c r="M22" s="4">
        <f>VLOOKUP($J22,$J$43:$Q$173,4,FALSE)</f>
        <v>-1504.0325789473682</v>
      </c>
      <c r="N22" s="3">
        <f>VLOOKUP($J22,$J$43:$Q$173,5,FALSE)</f>
        <v>-1.3073721547108936</v>
      </c>
      <c r="P22" s="4">
        <f>VLOOKUP($J22,$J$43:$Q$173,7,FALSE)</f>
        <v>35621</v>
      </c>
      <c r="Q22" s="7">
        <f>VLOOKUP($J22,$J$43:$Q$173,8,FALSE)</f>
        <v>-23.683662507450588</v>
      </c>
      <c r="S22" s="1" t="s">
        <v>28</v>
      </c>
      <c r="T22" s="10">
        <v>18</v>
      </c>
      <c r="U22" s="10">
        <v>20</v>
      </c>
    </row>
    <row r="23" spans="1:21" x14ac:dyDescent="0.25">
      <c r="A23" s="15" t="s">
        <v>8</v>
      </c>
      <c r="B23" s="12">
        <v>176</v>
      </c>
      <c r="C23" s="12">
        <v>46.567</v>
      </c>
      <c r="D23" s="12"/>
      <c r="E23" s="12"/>
      <c r="F23" s="12"/>
      <c r="G23" s="12">
        <v>21.207000000000001</v>
      </c>
      <c r="H23" s="12"/>
      <c r="J23" s="1" t="str">
        <f t="shared" si="0"/>
        <v>Food Factory</v>
      </c>
      <c r="K23" s="4">
        <f>VLOOKUP($J23,$J$43:$Q$173,2,FALSE)</f>
        <v>5049.9179999999997</v>
      </c>
      <c r="L23" s="4">
        <f>VLOOKUP($J23,$J$43:$Q$173,3,FALSE)</f>
        <v>36.630272727272725</v>
      </c>
      <c r="M23" s="4">
        <f>VLOOKUP($J23,$J$43:$Q$173,4,FALSE)</f>
        <v>28.692715909090907</v>
      </c>
      <c r="N23" s="3">
        <f>VLOOKUP($J23,$J$43:$Q$173,5,FALSE)</f>
        <v>0.78330609555434771</v>
      </c>
      <c r="P23" s="4">
        <f>VLOOKUP($J23,$J$43:$Q$173,7,FALSE)</f>
        <v>71504</v>
      </c>
      <c r="Q23" s="7">
        <f>VLOOKUP($J23,$J$43:$Q$173,8,FALSE)</f>
        <v>2492.0610592092785</v>
      </c>
      <c r="S23" s="1" t="s">
        <v>29</v>
      </c>
      <c r="T23" s="10">
        <v>590</v>
      </c>
      <c r="U23" s="10">
        <v>652</v>
      </c>
    </row>
    <row r="24" spans="1:21" x14ac:dyDescent="0.25">
      <c r="A24" s="15" t="s">
        <v>67</v>
      </c>
      <c r="B24" s="12">
        <v>137</v>
      </c>
      <c r="C24" s="12">
        <v>43.665999999999997</v>
      </c>
      <c r="D24" s="12"/>
      <c r="E24" s="12"/>
      <c r="F24" s="12"/>
      <c r="G24" s="12">
        <v>1.7130000000000001</v>
      </c>
      <c r="H24" s="12"/>
      <c r="J24" s="1" t="str">
        <f t="shared" si="0"/>
        <v>Distillery</v>
      </c>
      <c r="K24" s="4">
        <f>VLOOKUP($J24,$J$43:$Q$173,2,FALSE)</f>
        <v>122.08799999999997</v>
      </c>
      <c r="L24" s="4">
        <f>VLOOKUP($J24,$J$43:$Q$173,3,FALSE)</f>
        <v>10.45305109489051</v>
      </c>
      <c r="M24" s="4">
        <f>VLOOKUP($J24,$J$43:$Q$173,4,FALSE)</f>
        <v>0.89115328467153254</v>
      </c>
      <c r="N24" s="3">
        <f>VLOOKUP($J24,$J$43:$Q$173,5,FALSE)</f>
        <v>8.5252934916498352E-2</v>
      </c>
      <c r="P24" s="4">
        <f>VLOOKUP($J24,$J$43:$Q$173,7,FALSE)</f>
        <v>37951</v>
      </c>
      <c r="Q24" s="7">
        <f>VLOOKUP($J24,$J$43:$Q$173,8,FALSE)</f>
        <v>42586.388506650954</v>
      </c>
      <c r="S24" s="1" t="s">
        <v>30</v>
      </c>
      <c r="T24" s="10">
        <v>60.51</v>
      </c>
      <c r="U24" s="10">
        <v>67</v>
      </c>
    </row>
    <row r="25" spans="1:21" x14ac:dyDescent="0.25">
      <c r="A25" s="15"/>
      <c r="B25" s="12"/>
      <c r="C25" s="12"/>
      <c r="D25" s="12"/>
      <c r="E25" s="12"/>
      <c r="F25" s="12"/>
      <c r="G25" s="12"/>
      <c r="H25" s="12"/>
      <c r="J25" s="1">
        <f t="shared" si="0"/>
        <v>0</v>
      </c>
      <c r="Q25" s="7"/>
      <c r="S25" s="1" t="s">
        <v>31</v>
      </c>
      <c r="T25" s="10">
        <v>339</v>
      </c>
      <c r="U25" s="10">
        <v>375</v>
      </c>
    </row>
    <row r="26" spans="1:21" x14ac:dyDescent="0.25">
      <c r="A26" s="15"/>
      <c r="B26" s="12"/>
      <c r="C26" s="12"/>
      <c r="D26" s="12"/>
      <c r="E26" s="12"/>
      <c r="F26" s="12"/>
      <c r="G26" s="12"/>
      <c r="H26" s="12"/>
      <c r="J26" s="1">
        <f t="shared" si="0"/>
        <v>0</v>
      </c>
      <c r="Q26" s="7"/>
      <c r="S26" s="1" t="s">
        <v>32</v>
      </c>
      <c r="T26" s="10">
        <v>859</v>
      </c>
      <c r="U26" s="10">
        <v>949</v>
      </c>
    </row>
    <row r="27" spans="1:21" x14ac:dyDescent="0.25">
      <c r="A27" s="15" t="s">
        <v>89</v>
      </c>
      <c r="B27" s="12">
        <v>75</v>
      </c>
      <c r="C27" s="12">
        <v>18.126999999999999</v>
      </c>
      <c r="D27" s="12">
        <v>0.39300000000000002</v>
      </c>
      <c r="E27" s="12"/>
      <c r="F27" s="12"/>
      <c r="G27" s="12">
        <v>2.8420000000000001</v>
      </c>
      <c r="H27" s="12"/>
      <c r="J27" s="1" t="str">
        <f t="shared" si="0"/>
        <v>Fabric Factory</v>
      </c>
      <c r="K27" s="4">
        <f>VLOOKUP($J27,$J$43:$Q$173,2,FALSE)</f>
        <v>713.57000000000016</v>
      </c>
      <c r="L27" s="4">
        <f>VLOOKUP($J27,$J$43:$Q$173,3,FALSE)</f>
        <v>32.474586666666667</v>
      </c>
      <c r="M27" s="4">
        <f>VLOOKUP($J27,$J$43:$Q$173,4,FALSE)</f>
        <v>9.5142666666666695</v>
      </c>
      <c r="N27" s="3">
        <f>VLOOKUP($J27,$J$43:$Q$173,5,FALSE)</f>
        <v>0.29297575868556097</v>
      </c>
      <c r="P27" s="4">
        <f>VLOOKUP($J27,$J$43:$Q$173,7,FALSE)</f>
        <v>35900</v>
      </c>
      <c r="Q27" s="7">
        <f>VLOOKUP($J27,$J$43:$Q$173,8,FALSE)</f>
        <v>3773.2808273890428</v>
      </c>
      <c r="S27" s="1" t="s">
        <v>33</v>
      </c>
      <c r="T27" s="10">
        <v>838</v>
      </c>
      <c r="U27" s="10">
        <v>926</v>
      </c>
    </row>
    <row r="28" spans="1:21" x14ac:dyDescent="0.25">
      <c r="A28" s="15"/>
      <c r="B28" s="12"/>
      <c r="C28" s="12"/>
      <c r="D28" s="12"/>
      <c r="E28" s="12"/>
      <c r="F28" s="12"/>
      <c r="G28" s="12"/>
      <c r="H28" s="12"/>
      <c r="J28" s="1">
        <f t="shared" si="0"/>
        <v>0</v>
      </c>
      <c r="Q28" s="7"/>
      <c r="S28" s="1" t="s">
        <v>34</v>
      </c>
      <c r="T28" s="10">
        <v>65</v>
      </c>
      <c r="U28" s="10">
        <v>72</v>
      </c>
    </row>
    <row r="29" spans="1:21" x14ac:dyDescent="0.25">
      <c r="A29" s="15"/>
      <c r="B29" s="12"/>
      <c r="C29" s="12"/>
      <c r="D29" s="12"/>
      <c r="E29" s="12"/>
      <c r="F29" s="12"/>
      <c r="G29" s="12"/>
      <c r="H29" s="12"/>
      <c r="J29" s="1">
        <f t="shared" si="0"/>
        <v>0</v>
      </c>
      <c r="Q29" s="7"/>
      <c r="S29" s="1" t="s">
        <v>35</v>
      </c>
      <c r="T29" s="10">
        <v>306</v>
      </c>
      <c r="U29" s="10">
        <v>338</v>
      </c>
    </row>
    <row r="30" spans="1:21" x14ac:dyDescent="0.25">
      <c r="A30" s="15" t="s">
        <v>73</v>
      </c>
      <c r="B30" s="12">
        <v>55</v>
      </c>
      <c r="C30" s="12">
        <v>1.502</v>
      </c>
      <c r="D30" s="12"/>
      <c r="E30" s="12"/>
      <c r="F30" s="12"/>
      <c r="G30" s="12">
        <v>0.48099999999999998</v>
      </c>
      <c r="H30" s="12"/>
      <c r="J30" s="1" t="str">
        <f t="shared" si="0"/>
        <v>Clothing Factory</v>
      </c>
      <c r="K30" s="4">
        <f>VLOOKUP($J30,$J$43:$Q$173,2,FALSE)</f>
        <v>4196.2350000000006</v>
      </c>
      <c r="L30" s="4">
        <f>VLOOKUP($J30,$J$43:$Q$173,3,FALSE)</f>
        <v>102.34805454545454</v>
      </c>
      <c r="M30" s="4">
        <f>VLOOKUP($J30,$J$43:$Q$173,4,FALSE)</f>
        <v>76.295181818181831</v>
      </c>
      <c r="N30" s="3">
        <f>VLOOKUP($J30,$J$43:$Q$173,5,FALSE)</f>
        <v>0.74544828582254896</v>
      </c>
      <c r="P30" s="4">
        <f>VLOOKUP($J30,$J$43:$Q$173,7,FALSE)</f>
        <v>49231</v>
      </c>
      <c r="Q30" s="7">
        <f>VLOOKUP($J30,$J$43:$Q$173,8,FALSE)</f>
        <v>645.27010522527928</v>
      </c>
      <c r="S30" s="1" t="s">
        <v>36</v>
      </c>
      <c r="T30" s="10">
        <v>11705</v>
      </c>
      <c r="U30" s="10">
        <v>12938</v>
      </c>
    </row>
    <row r="31" spans="1:21" x14ac:dyDescent="0.25">
      <c r="A31" s="15"/>
      <c r="B31" s="12"/>
      <c r="C31" s="12"/>
      <c r="D31" s="12"/>
      <c r="E31" s="12"/>
      <c r="F31" s="12"/>
      <c r="G31" s="12"/>
      <c r="H31" s="12"/>
      <c r="J31" s="1">
        <f t="shared" si="0"/>
        <v>0</v>
      </c>
      <c r="Q31" s="7"/>
      <c r="S31" s="1" t="s">
        <v>37</v>
      </c>
      <c r="T31" s="10">
        <v>570</v>
      </c>
      <c r="U31" s="10">
        <v>630</v>
      </c>
    </row>
    <row r="32" spans="1:21" x14ac:dyDescent="0.25">
      <c r="A32" s="15" t="s">
        <v>76</v>
      </c>
      <c r="B32" s="12">
        <v>50</v>
      </c>
      <c r="C32" s="13">
        <v>6.4210000000000003</v>
      </c>
      <c r="D32" s="13">
        <v>50.811</v>
      </c>
      <c r="E32" s="13"/>
      <c r="F32" s="11"/>
      <c r="G32" s="13">
        <v>22.777999999999999</v>
      </c>
      <c r="H32" s="13"/>
      <c r="J32" s="1" t="str">
        <f t="shared" si="0"/>
        <v>Prefab Factory</v>
      </c>
      <c r="K32" s="4">
        <f>VLOOKUP($J32,$J$43:$Q$178,2,FALSE)</f>
        <v>-897.37000000000012</v>
      </c>
      <c r="L32" s="4">
        <f>VLOOKUP($J32,$J$43:$Q$178,3,FALSE)</f>
        <v>21.41132</v>
      </c>
      <c r="M32" s="4">
        <f>VLOOKUP($J32,$J$43:$Q$178,4,FALSE)</f>
        <v>-17.947400000000002</v>
      </c>
      <c r="N32" s="3">
        <f>VLOOKUP($J32,$J$43:$Q$178,5,FALSE)</f>
        <v>-0.83822015644061187</v>
      </c>
      <c r="P32" s="4">
        <f>VLOOKUP($J32,$J$43:$Q$178,7,FALSE)</f>
        <v>36860</v>
      </c>
      <c r="Q32" s="7">
        <f>VLOOKUP($J32,$J$43:$Q$178,8,FALSE)</f>
        <v>-2053.7793775142918</v>
      </c>
      <c r="S32" s="1" t="s">
        <v>38</v>
      </c>
      <c r="T32" s="10">
        <v>499</v>
      </c>
      <c r="U32" s="10">
        <v>552</v>
      </c>
    </row>
    <row r="33" spans="1:21" x14ac:dyDescent="0.25">
      <c r="K33" s="4">
        <f>SUM(K5:K32)</f>
        <v>-55892.323859999982</v>
      </c>
      <c r="L33" s="4">
        <f>SUM(L5:L32)</f>
        <v>4897.8768979180695</v>
      </c>
      <c r="M33" s="4">
        <f>SUM(M5:M32)</f>
        <v>-3539.1116229690842</v>
      </c>
      <c r="S33" s="1" t="s">
        <v>39</v>
      </c>
      <c r="T33" s="10">
        <v>58</v>
      </c>
      <c r="U33" s="10">
        <v>64</v>
      </c>
    </row>
    <row r="34" spans="1:21" x14ac:dyDescent="0.25">
      <c r="S34" s="1" t="s">
        <v>40</v>
      </c>
      <c r="T34" s="10">
        <v>19</v>
      </c>
      <c r="U34" s="10">
        <v>22</v>
      </c>
    </row>
    <row r="35" spans="1:21" x14ac:dyDescent="0.25">
      <c r="S35" s="1" t="s">
        <v>41</v>
      </c>
      <c r="T35" s="10">
        <v>2213</v>
      </c>
      <c r="U35" s="10">
        <v>2447</v>
      </c>
    </row>
    <row r="36" spans="1:21" x14ac:dyDescent="0.25">
      <c r="S36" s="1" t="s">
        <v>42</v>
      </c>
      <c r="T36" s="10">
        <v>2499</v>
      </c>
      <c r="U36" s="10">
        <v>2762</v>
      </c>
    </row>
    <row r="37" spans="1:21" x14ac:dyDescent="0.25">
      <c r="A37" s="14" t="s">
        <v>83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S37" s="1" t="s">
        <v>43</v>
      </c>
      <c r="T37" s="10">
        <v>1103</v>
      </c>
      <c r="U37" s="10">
        <v>1219</v>
      </c>
    </row>
    <row r="38" spans="1:21" x14ac:dyDescent="0.25">
      <c r="S38" s="1" t="s">
        <v>44</v>
      </c>
      <c r="T38" s="10">
        <v>2486</v>
      </c>
      <c r="U38" s="10">
        <v>2748</v>
      </c>
    </row>
    <row r="39" spans="1:21" x14ac:dyDescent="0.25">
      <c r="B39" t="s">
        <v>1</v>
      </c>
      <c r="C39" s="4" t="s">
        <v>6</v>
      </c>
      <c r="D39" s="4" t="s">
        <v>7</v>
      </c>
      <c r="E39" s="4" t="s">
        <v>46</v>
      </c>
      <c r="G39" s="4" t="s">
        <v>2</v>
      </c>
      <c r="H39" s="4" t="s">
        <v>3</v>
      </c>
      <c r="K39" s="4" t="s">
        <v>11</v>
      </c>
      <c r="L39" s="4" t="s">
        <v>75</v>
      </c>
      <c r="M39" s="4" t="s">
        <v>52</v>
      </c>
      <c r="N39" s="3" t="s">
        <v>12</v>
      </c>
      <c r="P39" s="4" t="s">
        <v>48</v>
      </c>
      <c r="Q39" s="5" t="s">
        <v>49</v>
      </c>
    </row>
    <row r="40" spans="1:21" x14ac:dyDescent="0.25">
      <c r="A40" t="s">
        <v>0</v>
      </c>
      <c r="B40">
        <f>VLOOKUP($A40,$A$5:$H$31,2,FALSE)</f>
        <v>7</v>
      </c>
      <c r="C40">
        <f>VLOOKUP($A40,$A$5:$H$31,3,FALSE)</f>
        <v>0</v>
      </c>
      <c r="D40">
        <f>VLOOKUP($A40,$A$5:$H$31,4,FALSE)</f>
        <v>0</v>
      </c>
      <c r="E40">
        <f>VLOOKUP($A40,$A$5:$H$31,5,FALSE)</f>
        <v>0</v>
      </c>
      <c r="G40">
        <f>VLOOKUP($A40,$A$5:$H$31,7,FALSE)</f>
        <v>35.08</v>
      </c>
      <c r="H40">
        <f>VLOOKUP($A40,$A$5:$H$31,8,FALSE)</f>
        <v>0</v>
      </c>
      <c r="T40" s="4" t="s">
        <v>13</v>
      </c>
      <c r="U40" s="4" t="s">
        <v>14</v>
      </c>
    </row>
    <row r="41" spans="1:21" x14ac:dyDescent="0.25">
      <c r="A41" s="2" t="s">
        <v>45</v>
      </c>
      <c r="G41" s="4" t="s">
        <v>22</v>
      </c>
      <c r="S41" t="s">
        <v>15</v>
      </c>
      <c r="T41" s="4">
        <f>T9</f>
        <v>5.35</v>
      </c>
      <c r="U41" s="4">
        <f>U9</f>
        <v>5.91</v>
      </c>
    </row>
    <row r="42" spans="1:21" x14ac:dyDescent="0.25">
      <c r="A42" s="2" t="s">
        <v>10</v>
      </c>
      <c r="C42" s="4">
        <f>IF(NOT(ISBLANK(C41)),VLOOKUP(C41,$S$41:$U$70,3,FALSE),0)</f>
        <v>0</v>
      </c>
      <c r="D42" s="4">
        <f>IF(NOT(ISBLANK(D41)),VLOOKUP(D41,$S$41:$U$70,3,FALSE),0)</f>
        <v>0</v>
      </c>
      <c r="E42" s="4">
        <f>IF(NOT(ISBLANK(E41)),VLOOKUP(E41,$S$41:$U$70,3,FALSE),0)</f>
        <v>0</v>
      </c>
      <c r="G42" s="4">
        <f>IF(NOT(ISBLANK(G41)),VLOOKUP(G41,$S$41:$U$70,2,FALSE),0)</f>
        <v>17</v>
      </c>
      <c r="H42" s="4">
        <f>IF(NOT(ISBLANK(H41)),VLOOKUP(H41,$S$41:$U$70,2,FALSE),0)</f>
        <v>0</v>
      </c>
      <c r="S42" t="s">
        <v>16</v>
      </c>
      <c r="T42" s="4">
        <f>T10-$T$5</f>
        <v>19.91</v>
      </c>
      <c r="U42" s="4">
        <f>U10+$T$6</f>
        <v>29</v>
      </c>
    </row>
    <row r="43" spans="1:21" x14ac:dyDescent="0.25">
      <c r="A43" s="2" t="s">
        <v>9</v>
      </c>
      <c r="C43" s="6">
        <f>C42*C40</f>
        <v>0</v>
      </c>
      <c r="D43" s="6">
        <f>D42*D40</f>
        <v>0</v>
      </c>
      <c r="E43" s="6">
        <f>E42*E40</f>
        <v>0</v>
      </c>
      <c r="F43" s="1"/>
      <c r="G43" s="6">
        <f>G40*G42</f>
        <v>596.36</v>
      </c>
      <c r="H43" s="6">
        <f>H40*H42</f>
        <v>0</v>
      </c>
      <c r="I43" s="1"/>
      <c r="J43" s="1" t="str">
        <f>A40</f>
        <v>Woodcutting post</v>
      </c>
      <c r="K43" s="4">
        <f>SUM(G43:H43)-SUM(C43:E43)</f>
        <v>596.36</v>
      </c>
      <c r="L43" s="4">
        <f>SUM(G43:H43)/B40</f>
        <v>85.194285714285712</v>
      </c>
      <c r="M43" s="4">
        <f>K43/B40</f>
        <v>85.194285714285712</v>
      </c>
      <c r="N43" s="3">
        <f>K43/SUM(G43:H43)</f>
        <v>1</v>
      </c>
      <c r="O43" s="1"/>
      <c r="P43" s="4">
        <v>4157</v>
      </c>
      <c r="Q43" s="5">
        <f>P43/K43*B40</f>
        <v>48.794352404587833</v>
      </c>
      <c r="S43" t="s">
        <v>17</v>
      </c>
      <c r="T43" s="4">
        <f>T11-$T$5</f>
        <v>5</v>
      </c>
      <c r="U43" s="4">
        <f>U11+$T$6</f>
        <v>13</v>
      </c>
    </row>
    <row r="44" spans="1:21" x14ac:dyDescent="0.25">
      <c r="S44" t="s">
        <v>18</v>
      </c>
      <c r="T44" s="4">
        <f>T12-$T$5</f>
        <v>20</v>
      </c>
      <c r="U44" s="4">
        <f t="shared" ref="U44:U70" si="1">U12+$T$6</f>
        <v>30</v>
      </c>
    </row>
    <row r="45" spans="1:21" x14ac:dyDescent="0.25">
      <c r="A45" t="s">
        <v>47</v>
      </c>
      <c r="B45">
        <f>VLOOKUP($A45,$A$5:$H$31,2,FALSE)</f>
        <v>4</v>
      </c>
      <c r="C45">
        <f>VLOOKUP($A45,$A$5:$H$31,3,FALSE)</f>
        <v>45.110999999999997</v>
      </c>
      <c r="D45">
        <f>VLOOKUP($A45,$A$5:$H$31,4,FALSE)</f>
        <v>0</v>
      </c>
      <c r="E45">
        <f>VLOOKUP($A45,$A$5:$H$31,5,FALSE)</f>
        <v>0</v>
      </c>
      <c r="G45">
        <f>VLOOKUP($A45,$A$5:$H$31,7,FALSE)</f>
        <v>23.213999999999999</v>
      </c>
      <c r="H45">
        <f>VLOOKUP($A45,$A$5:$H$31,8,FALSE)</f>
        <v>0</v>
      </c>
      <c r="S45" t="s">
        <v>19</v>
      </c>
      <c r="T45" s="4">
        <f>T13-$T$5</f>
        <v>1622</v>
      </c>
      <c r="U45" s="4">
        <f t="shared" si="1"/>
        <v>1800</v>
      </c>
    </row>
    <row r="46" spans="1:21" x14ac:dyDescent="0.25">
      <c r="A46" s="2" t="s">
        <v>45</v>
      </c>
      <c r="C46" s="4" t="s">
        <v>22</v>
      </c>
      <c r="G46" s="4" t="s">
        <v>30</v>
      </c>
      <c r="S46" t="s">
        <v>20</v>
      </c>
      <c r="T46" s="4">
        <f>T14-$T$5</f>
        <v>47</v>
      </c>
      <c r="U46" s="4">
        <f t="shared" si="1"/>
        <v>550</v>
      </c>
    </row>
    <row r="47" spans="1:21" x14ac:dyDescent="0.25">
      <c r="A47" s="2" t="s">
        <v>10</v>
      </c>
      <c r="C47" s="4">
        <f>IF(NOT(ISBLANK(C46)),VLOOKUP(C46,$S$41:$U$70,3,FALSE),0)</f>
        <v>26</v>
      </c>
      <c r="D47" s="4">
        <f>IF(NOT(ISBLANK(D46)),VLOOKUP(D46,$S$41:$U$70,3,FALSE),0)</f>
        <v>0</v>
      </c>
      <c r="E47" s="4">
        <f>IF(NOT(ISBLANK(E46)),VLOOKUP(E46,$S$41:$U$70,3,FALSE),0)</f>
        <v>0</v>
      </c>
      <c r="G47" s="4">
        <f>IF(NOT(ISBLANK(G46)),VLOOKUP(G46,$S$41:$U$70,2,FALSE),0)</f>
        <v>58.51</v>
      </c>
      <c r="H47" s="4">
        <f>IF(NOT(ISBLANK(H46)),VLOOKUP(H46,$S$41:$U$70,2,FALSE),0)</f>
        <v>0</v>
      </c>
      <c r="S47" t="s">
        <v>21</v>
      </c>
      <c r="T47" s="4">
        <f>T15-$T$5</f>
        <v>51</v>
      </c>
      <c r="U47" s="4">
        <f t="shared" si="1"/>
        <v>64</v>
      </c>
    </row>
    <row r="48" spans="1:21" x14ac:dyDescent="0.25">
      <c r="A48" s="2" t="s">
        <v>9</v>
      </c>
      <c r="C48" s="6">
        <f>C47*C45</f>
        <v>1172.886</v>
      </c>
      <c r="D48" s="6">
        <f>D47*D45</f>
        <v>0</v>
      </c>
      <c r="E48" s="6">
        <f>E47*E45</f>
        <v>0</v>
      </c>
      <c r="F48" s="1"/>
      <c r="G48" s="6">
        <f>G45*G47</f>
        <v>1358.2511399999999</v>
      </c>
      <c r="H48" s="6">
        <f>H45*H47</f>
        <v>0</v>
      </c>
      <c r="I48" s="1"/>
      <c r="J48" s="1" t="str">
        <f>A45</f>
        <v>Sawmill</v>
      </c>
      <c r="K48" s="4">
        <f>SUM(G48:H48)-SUM(C48:E48)</f>
        <v>185.36513999999988</v>
      </c>
      <c r="L48" s="4">
        <f>SUM(G48:H48)/B45</f>
        <v>339.56278499999996</v>
      </c>
      <c r="M48" s="4">
        <f>K48/B45</f>
        <v>46.341284999999971</v>
      </c>
      <c r="N48" s="3">
        <f>K48/SUM(G48:H48)</f>
        <v>0.13647339180587759</v>
      </c>
      <c r="O48" s="1"/>
      <c r="P48" s="4">
        <v>21764</v>
      </c>
      <c r="Q48" s="5">
        <f>P48/K48*B45</f>
        <v>469.64601866348795</v>
      </c>
      <c r="S48" t="s">
        <v>22</v>
      </c>
      <c r="T48" s="4">
        <f>T16-$T$5</f>
        <v>17</v>
      </c>
      <c r="U48" s="4">
        <f t="shared" si="1"/>
        <v>26</v>
      </c>
    </row>
    <row r="49" spans="1:21" x14ac:dyDescent="0.25">
      <c r="S49" t="s">
        <v>23</v>
      </c>
      <c r="T49" s="4">
        <f>T17-$T$5</f>
        <v>57</v>
      </c>
      <c r="U49" s="4">
        <f t="shared" si="1"/>
        <v>70</v>
      </c>
    </row>
    <row r="50" spans="1:21" x14ac:dyDescent="0.25">
      <c r="A50" t="s">
        <v>50</v>
      </c>
      <c r="B50">
        <f>VLOOKUP($A50,$A$5:$H$31,2,FALSE)</f>
        <v>135</v>
      </c>
      <c r="C50">
        <f>VLOOKUP($A50,$A$5:$H$31,3,FALSE)</f>
        <v>0</v>
      </c>
      <c r="D50">
        <f>VLOOKUP($A50,$A$5:$H$31,4,FALSE)</f>
        <v>0</v>
      </c>
      <c r="E50">
        <f>VLOOKUP($A50,$A$5:$H$31,5,FALSE)</f>
        <v>0</v>
      </c>
      <c r="G50">
        <f>VLOOKUP($A50,$A$5:$H$31,7,FALSE)</f>
        <v>403.036</v>
      </c>
      <c r="H50">
        <f>VLOOKUP($A50,$A$5:$H$31,8,FALSE)</f>
        <v>0</v>
      </c>
      <c r="S50" t="s">
        <v>24</v>
      </c>
      <c r="T50" s="4">
        <f>T18-$T$5</f>
        <v>2705</v>
      </c>
      <c r="U50" s="4">
        <f t="shared" si="1"/>
        <v>2998</v>
      </c>
    </row>
    <row r="51" spans="1:21" x14ac:dyDescent="0.25">
      <c r="A51" s="2" t="s">
        <v>45</v>
      </c>
      <c r="G51" s="4" t="s">
        <v>28</v>
      </c>
      <c r="S51" t="s">
        <v>25</v>
      </c>
      <c r="T51" s="4">
        <f>T19-$T$5</f>
        <v>86</v>
      </c>
      <c r="U51" s="4">
        <f t="shared" si="1"/>
        <v>102</v>
      </c>
    </row>
    <row r="52" spans="1:21" x14ac:dyDescent="0.25">
      <c r="A52" s="2" t="s">
        <v>10</v>
      </c>
      <c r="C52" s="4">
        <f>IF(NOT(ISBLANK(C51)),VLOOKUP(C51,$S$41:$U$70,3,FALSE),0)</f>
        <v>0</v>
      </c>
      <c r="D52" s="4">
        <f>IF(NOT(ISBLANK(D51)),VLOOKUP(D51,$S$41:$U$70,3,FALSE),0)</f>
        <v>0</v>
      </c>
      <c r="E52" s="4">
        <f>IF(NOT(ISBLANK(E51)),VLOOKUP(E51,$S$41:$U$70,3,FALSE),0)</f>
        <v>0</v>
      </c>
      <c r="G52" s="4">
        <f>IF(NOT(ISBLANK(G51)),VLOOKUP(G51,$S$41:$U$70,2,FALSE),0)</f>
        <v>16</v>
      </c>
      <c r="H52" s="4">
        <f>IF(NOT(ISBLANK(H51)),VLOOKUP(H51,$S$41:$U$70,2,FALSE),0)</f>
        <v>0</v>
      </c>
      <c r="S52" t="s">
        <v>26</v>
      </c>
      <c r="T52" s="4">
        <f>T20-$T$5</f>
        <v>9</v>
      </c>
      <c r="U52" s="4">
        <f t="shared" si="1"/>
        <v>17</v>
      </c>
    </row>
    <row r="53" spans="1:21" x14ac:dyDescent="0.25">
      <c r="A53" s="2" t="s">
        <v>9</v>
      </c>
      <c r="C53" s="6">
        <f>C52*C50</f>
        <v>0</v>
      </c>
      <c r="D53" s="6">
        <f>D52*D50</f>
        <v>0</v>
      </c>
      <c r="E53" s="6">
        <f>E52*E50</f>
        <v>0</v>
      </c>
      <c r="F53" s="1"/>
      <c r="G53" s="6">
        <f>G50*G52</f>
        <v>6448.576</v>
      </c>
      <c r="H53" s="6">
        <f>H50*H52</f>
        <v>0</v>
      </c>
      <c r="I53" s="1"/>
      <c r="J53" s="1" t="str">
        <f>A50</f>
        <v>Iron Mine</v>
      </c>
      <c r="K53" s="4">
        <f>SUM(G53:H53)-SUM(C53:E53)</f>
        <v>6448.576</v>
      </c>
      <c r="L53" s="4">
        <f>SUM(G53:H53)/B50</f>
        <v>47.767229629629632</v>
      </c>
      <c r="M53" s="4">
        <f>K53/B50</f>
        <v>47.767229629629632</v>
      </c>
      <c r="N53" s="3">
        <f>K53/SUM(G53:H53)</f>
        <v>1</v>
      </c>
      <c r="O53" s="1"/>
      <c r="P53" s="4">
        <v>85018</v>
      </c>
      <c r="Q53" s="5">
        <f>P53/K53*B50</f>
        <v>1779.839456028742</v>
      </c>
      <c r="S53" t="s">
        <v>27</v>
      </c>
      <c r="T53" s="4">
        <f>T21-$T$5</f>
        <v>103</v>
      </c>
      <c r="U53" s="4">
        <f t="shared" si="1"/>
        <v>121</v>
      </c>
    </row>
    <row r="54" spans="1:21" x14ac:dyDescent="0.25">
      <c r="S54" t="s">
        <v>28</v>
      </c>
      <c r="T54" s="4">
        <f>T22-$T$5</f>
        <v>16</v>
      </c>
      <c r="U54" s="4">
        <f t="shared" si="1"/>
        <v>25</v>
      </c>
    </row>
    <row r="55" spans="1:21" x14ac:dyDescent="0.25">
      <c r="A55" t="s">
        <v>51</v>
      </c>
      <c r="B55">
        <f>VLOOKUP($A55,$A$5:$H$31,2,FALSE)</f>
        <v>8</v>
      </c>
      <c r="C55">
        <f>VLOOKUP($A55,$A$5:$H$31,3,FALSE)</f>
        <v>132.40799999999999</v>
      </c>
      <c r="D55">
        <f>VLOOKUP($A55,$A$5:$H$31,4,FALSE)</f>
        <v>0</v>
      </c>
      <c r="E55">
        <f>VLOOKUP($A55,$A$5:$H$31,5,FALSE)</f>
        <v>0</v>
      </c>
      <c r="G55">
        <f>VLOOKUP($A55,$A$5:$H$31,7,FALSE)</f>
        <v>39.186999999999998</v>
      </c>
      <c r="H55">
        <f>VLOOKUP($A55,$A$5:$H$31,8,FALSE)</f>
        <v>0</v>
      </c>
      <c r="S55" t="s">
        <v>29</v>
      </c>
      <c r="T55" s="4">
        <f>T23-$T$5</f>
        <v>588</v>
      </c>
      <c r="U55" s="4">
        <f t="shared" si="1"/>
        <v>657</v>
      </c>
    </row>
    <row r="56" spans="1:21" x14ac:dyDescent="0.25">
      <c r="A56" s="2" t="s">
        <v>45</v>
      </c>
      <c r="C56" s="4" t="s">
        <v>28</v>
      </c>
      <c r="G56" s="4" t="s">
        <v>27</v>
      </c>
      <c r="S56" t="s">
        <v>30</v>
      </c>
      <c r="T56" s="4">
        <f>T24-$T$5</f>
        <v>58.51</v>
      </c>
      <c r="U56" s="4">
        <f t="shared" si="1"/>
        <v>72</v>
      </c>
    </row>
    <row r="57" spans="1:21" x14ac:dyDescent="0.25">
      <c r="A57" s="2" t="s">
        <v>10</v>
      </c>
      <c r="C57" s="4">
        <f>IF(NOT(ISBLANK(C56)),VLOOKUP(C56,$S$41:$U$70,3,FALSE),0)</f>
        <v>25</v>
      </c>
      <c r="D57" s="4">
        <f>IF(NOT(ISBLANK(D56)),VLOOKUP(D56,$S$41:$U$70,3,FALSE),0)</f>
        <v>0</v>
      </c>
      <c r="E57" s="4">
        <f>IF(NOT(ISBLANK(E56)),VLOOKUP(E56,$S$41:$U$70,3,FALSE),0)</f>
        <v>0</v>
      </c>
      <c r="G57" s="4">
        <f>IF(NOT(ISBLANK(G56)),VLOOKUP(G56,$S$41:$U$70,2,FALSE),0)</f>
        <v>103</v>
      </c>
      <c r="H57" s="4">
        <f>IF(NOT(ISBLANK(H56)),VLOOKUP(H56,$S$41:$U$70,2,FALSE),0)</f>
        <v>0</v>
      </c>
      <c r="S57" t="s">
        <v>31</v>
      </c>
      <c r="T57" s="4">
        <f>T25-$T$5</f>
        <v>337</v>
      </c>
      <c r="U57" s="4">
        <f t="shared" si="1"/>
        <v>380</v>
      </c>
    </row>
    <row r="58" spans="1:21" x14ac:dyDescent="0.25">
      <c r="A58" s="2" t="s">
        <v>9</v>
      </c>
      <c r="C58" s="6">
        <f>C57*C55</f>
        <v>3310.2</v>
      </c>
      <c r="D58" s="6">
        <f>D57*D55</f>
        <v>0</v>
      </c>
      <c r="E58" s="6">
        <f>E57*E55</f>
        <v>0</v>
      </c>
      <c r="F58" s="1"/>
      <c r="G58" s="6">
        <f>G55*G57</f>
        <v>4036.261</v>
      </c>
      <c r="H58" s="6">
        <f>H55*H57</f>
        <v>0</v>
      </c>
      <c r="I58" s="1"/>
      <c r="J58" s="1" t="str">
        <f>A55</f>
        <v>Iron Processing</v>
      </c>
      <c r="K58" s="4">
        <f>SUM(G58:H58)-SUM(C58:E58)</f>
        <v>726.06100000000015</v>
      </c>
      <c r="L58" s="4">
        <f>SUM(G58:H58)/B55</f>
        <v>504.532625</v>
      </c>
      <c r="M58" s="4">
        <f>K58/B55</f>
        <v>90.757625000000019</v>
      </c>
      <c r="N58" s="3">
        <f>K58/SUM(G58:H58)</f>
        <v>0.17988455156889016</v>
      </c>
      <c r="O58" s="1"/>
      <c r="P58" s="4">
        <v>146810</v>
      </c>
      <c r="Q58" s="5">
        <f>P58/K58*B55</f>
        <v>1617.6051323511383</v>
      </c>
      <c r="S58" t="s">
        <v>32</v>
      </c>
      <c r="T58" s="4">
        <f>T26-$T$5</f>
        <v>857</v>
      </c>
      <c r="U58" s="4">
        <f t="shared" si="1"/>
        <v>954</v>
      </c>
    </row>
    <row r="59" spans="1:21" x14ac:dyDescent="0.25">
      <c r="S59" t="s">
        <v>33</v>
      </c>
      <c r="T59" s="4">
        <f>T27-$T$5</f>
        <v>836</v>
      </c>
      <c r="U59" s="4">
        <f t="shared" si="1"/>
        <v>931</v>
      </c>
    </row>
    <row r="60" spans="1:21" x14ac:dyDescent="0.25">
      <c r="A60" t="s">
        <v>53</v>
      </c>
      <c r="B60">
        <f>VLOOKUP($A60,$A$5:$H$31,2,FALSE)</f>
        <v>476</v>
      </c>
      <c r="C60">
        <f>VLOOKUP($A60,$A$5:$H$31,3,FALSE)</f>
        <v>423.34199999999998</v>
      </c>
      <c r="D60">
        <f>VLOOKUP($A60,$A$5:$H$31,4,FALSE)</f>
        <v>191.56800000000001</v>
      </c>
      <c r="E60">
        <f>VLOOKUP($A60,$A$5:$H$31,5,FALSE)</f>
        <v>0</v>
      </c>
      <c r="G60">
        <f>VLOOKUP($A60,$A$5:$H$31,7,FALSE)</f>
        <v>17.084</v>
      </c>
      <c r="H60">
        <f>VLOOKUP($A60,$A$5:$H$31,8,FALSE)</f>
        <v>0</v>
      </c>
      <c r="S60" t="s">
        <v>34</v>
      </c>
      <c r="T60" s="4">
        <f>T28-$T$5</f>
        <v>63</v>
      </c>
      <c r="U60" s="4">
        <f t="shared" si="1"/>
        <v>77</v>
      </c>
    </row>
    <row r="61" spans="1:21" x14ac:dyDescent="0.25">
      <c r="A61" s="2" t="s">
        <v>45</v>
      </c>
      <c r="C61" s="4" t="s">
        <v>25</v>
      </c>
      <c r="D61" s="4" t="s">
        <v>27</v>
      </c>
      <c r="E61" s="4" t="s">
        <v>15</v>
      </c>
      <c r="G61" s="4" t="s">
        <v>19</v>
      </c>
      <c r="S61" t="s">
        <v>35</v>
      </c>
      <c r="T61" s="4">
        <f>T29-$T$5</f>
        <v>304</v>
      </c>
      <c r="U61" s="4">
        <f t="shared" si="1"/>
        <v>343</v>
      </c>
    </row>
    <row r="62" spans="1:21" x14ac:dyDescent="0.25">
      <c r="A62" s="2" t="s">
        <v>10</v>
      </c>
      <c r="C62" s="4">
        <f>IF(NOT(ISBLANK(C61)),VLOOKUP(C61,$S$41:$U$70,3,FALSE),0)</f>
        <v>102</v>
      </c>
      <c r="D62" s="4">
        <f>IF(NOT(ISBLANK(D61)),VLOOKUP(D61,$S$41:$U$70,3,FALSE),0)</f>
        <v>121</v>
      </c>
      <c r="E62" s="4">
        <f>IF(NOT(ISBLANK(E61)),VLOOKUP(E61,$S$41:$U$70,3,FALSE),0)</f>
        <v>5.91</v>
      </c>
      <c r="G62" s="4">
        <f>IF(NOT(ISBLANK(G61)),VLOOKUP(G61,$S$41:$U$70,2,FALSE),0)</f>
        <v>1622</v>
      </c>
      <c r="H62" s="4">
        <f>IF(NOT(ISBLANK(H61)),VLOOKUP(H61,$S$41:$U$70,2,FALSE),0)</f>
        <v>0</v>
      </c>
      <c r="S62" t="s">
        <v>36</v>
      </c>
      <c r="T62" s="4">
        <f>T30-$T$5</f>
        <v>11703</v>
      </c>
      <c r="U62" s="4">
        <f t="shared" si="1"/>
        <v>12943</v>
      </c>
    </row>
    <row r="63" spans="1:21" x14ac:dyDescent="0.25">
      <c r="A63" s="2" t="s">
        <v>9</v>
      </c>
      <c r="C63" s="6">
        <f>C62*C60</f>
        <v>43180.883999999998</v>
      </c>
      <c r="D63" s="6">
        <f>D62*D60</f>
        <v>23179.728000000003</v>
      </c>
      <c r="E63" s="6">
        <f>E62*E60</f>
        <v>0</v>
      </c>
      <c r="F63" s="1"/>
      <c r="G63" s="6">
        <f>G60*G62</f>
        <v>27710.248</v>
      </c>
      <c r="H63" s="6">
        <f>H60*H62</f>
        <v>0</v>
      </c>
      <c r="I63" s="1"/>
      <c r="J63" s="1" t="str">
        <f>A60</f>
        <v>Steel Mill</v>
      </c>
      <c r="K63" s="4">
        <f>SUM(G63:H63)-SUM(C63:E63)</f>
        <v>-38650.363999999994</v>
      </c>
      <c r="L63" s="4">
        <f>SUM(G63:H63)/B60</f>
        <v>58.214806722689076</v>
      </c>
      <c r="M63" s="4">
        <f>K63/B60</f>
        <v>-81.198243697478986</v>
      </c>
      <c r="N63" s="3">
        <f>K63/SUM(G63:H63)</f>
        <v>-1.3948039728839667</v>
      </c>
      <c r="O63" s="1"/>
      <c r="P63" s="4">
        <v>257030</v>
      </c>
      <c r="Q63" s="5">
        <f>P63/K63*B60</f>
        <v>-3165.4625555402276</v>
      </c>
      <c r="S63" t="s">
        <v>37</v>
      </c>
      <c r="T63" s="4">
        <f>T31-$T$5</f>
        <v>568</v>
      </c>
      <c r="U63" s="4">
        <f t="shared" si="1"/>
        <v>635</v>
      </c>
    </row>
    <row r="64" spans="1:21" x14ac:dyDescent="0.25">
      <c r="S64" t="s">
        <v>38</v>
      </c>
      <c r="T64" s="4">
        <f>T32-$T$5</f>
        <v>497</v>
      </c>
      <c r="U64" s="4">
        <f t="shared" si="1"/>
        <v>557</v>
      </c>
    </row>
    <row r="65" spans="1:22" x14ac:dyDescent="0.25">
      <c r="A65" t="s">
        <v>54</v>
      </c>
      <c r="B65">
        <f>VLOOKUP($A65,$A$5:$H$31,2,FALSE)</f>
        <v>295</v>
      </c>
      <c r="C65">
        <f>VLOOKUP($A65,$A$5:$H$31,3,FALSE)</f>
        <v>0</v>
      </c>
      <c r="D65">
        <f>VLOOKUP($A65,$A$5:$H$31,4,FALSE)</f>
        <v>0</v>
      </c>
      <c r="E65">
        <f>VLOOKUP($A65,$A$5:$H$31,5,FALSE)</f>
        <v>0</v>
      </c>
      <c r="G65">
        <f>VLOOKUP($A65,$A$5:$H$31,7,FALSE)</f>
        <v>867.6</v>
      </c>
      <c r="H65">
        <f>VLOOKUP($A65,$A$5:$H$31,8,FALSE)</f>
        <v>0</v>
      </c>
      <c r="S65" t="s">
        <v>39</v>
      </c>
      <c r="T65" s="4">
        <f>T33-$T$5</f>
        <v>56</v>
      </c>
      <c r="U65" s="4">
        <f t="shared" si="1"/>
        <v>69</v>
      </c>
    </row>
    <row r="66" spans="1:22" x14ac:dyDescent="0.25">
      <c r="A66" s="2" t="s">
        <v>45</v>
      </c>
      <c r="G66" s="4" t="s">
        <v>56</v>
      </c>
      <c r="S66" t="s">
        <v>40</v>
      </c>
      <c r="T66" s="4">
        <f>T34-$T$5</f>
        <v>17</v>
      </c>
      <c r="U66" s="4">
        <f t="shared" si="1"/>
        <v>27</v>
      </c>
    </row>
    <row r="67" spans="1:22" x14ac:dyDescent="0.25">
      <c r="A67" s="2" t="s">
        <v>10</v>
      </c>
      <c r="C67" s="4">
        <f>IF(NOT(ISBLANK(C66)),VLOOKUP(C66,$S$41:$U$70,3,FALSE),0)</f>
        <v>0</v>
      </c>
      <c r="D67" s="4">
        <f>IF(NOT(ISBLANK(D66)),VLOOKUP(D66,$S$41:$U$70,3,FALSE),0)</f>
        <v>0</v>
      </c>
      <c r="E67" s="4">
        <f>IF(NOT(ISBLANK(E66)),VLOOKUP(E66,$S$41:$U$70,3,FALSE),0)</f>
        <v>0</v>
      </c>
      <c r="G67" s="4">
        <f>IF(NOT(ISBLANK(G66)),VLOOKUP(G66,$S$41:$U$70,2,FALSE),0)</f>
        <v>9</v>
      </c>
      <c r="H67" s="4">
        <f>IF(NOT(ISBLANK(H66)),VLOOKUP(H66,$S$41:$U$70,2,FALSE),0)</f>
        <v>0</v>
      </c>
      <c r="S67" t="s">
        <v>41</v>
      </c>
      <c r="T67" s="4">
        <f>T35-$T$5</f>
        <v>2211</v>
      </c>
      <c r="U67" s="4">
        <f t="shared" si="1"/>
        <v>2452</v>
      </c>
    </row>
    <row r="68" spans="1:22" x14ac:dyDescent="0.25">
      <c r="A68" s="2" t="s">
        <v>9</v>
      </c>
      <c r="C68" s="6">
        <f>C67*C65</f>
        <v>0</v>
      </c>
      <c r="D68" s="6">
        <f>D67*D65</f>
        <v>0</v>
      </c>
      <c r="E68" s="6">
        <f>E67*E65</f>
        <v>0</v>
      </c>
      <c r="F68" s="1"/>
      <c r="G68" s="6">
        <f>G65*G67</f>
        <v>7808.4000000000005</v>
      </c>
      <c r="H68" s="6">
        <f>H65*H67</f>
        <v>0</v>
      </c>
      <c r="I68" s="1"/>
      <c r="J68" s="1" t="str">
        <f>A65</f>
        <v>Coal Mine</v>
      </c>
      <c r="K68" s="4">
        <f>SUM(G68:H68)-SUM(C68:E68)</f>
        <v>7808.4000000000005</v>
      </c>
      <c r="L68" s="4">
        <f>SUM(G68:H68)/B65</f>
        <v>26.469152542372882</v>
      </c>
      <c r="M68" s="4">
        <f>K68/B65</f>
        <v>26.469152542372882</v>
      </c>
      <c r="N68" s="3">
        <f>K68/SUM(G68:H68)</f>
        <v>1</v>
      </c>
      <c r="O68" s="1"/>
      <c r="P68" s="4">
        <v>84568</v>
      </c>
      <c r="Q68" s="5">
        <f>P68/K68*B65</f>
        <v>3194.9643973157113</v>
      </c>
      <c r="S68" t="s">
        <v>42</v>
      </c>
      <c r="T68" s="4">
        <f>T36-$T$5</f>
        <v>2497</v>
      </c>
      <c r="U68" s="4">
        <f t="shared" si="1"/>
        <v>2767</v>
      </c>
    </row>
    <row r="69" spans="1:22" x14ac:dyDescent="0.25">
      <c r="S69" t="s">
        <v>43</v>
      </c>
      <c r="T69" s="4">
        <f>T37-$T$5</f>
        <v>1101</v>
      </c>
      <c r="U69" s="4">
        <f t="shared" si="1"/>
        <v>1224</v>
      </c>
      <c r="V69" s="5"/>
    </row>
    <row r="70" spans="1:22" x14ac:dyDescent="0.25">
      <c r="A70" t="s">
        <v>55</v>
      </c>
      <c r="B70">
        <f>VLOOKUP($A70,$A$5:$H$31,2,FALSE)</f>
        <v>31</v>
      </c>
      <c r="C70">
        <f>VLOOKUP($A70,$A$5:$H$31,3,FALSE)</f>
        <v>253.10300000000001</v>
      </c>
      <c r="D70">
        <f>VLOOKUP($A70,$A$5:$H$31,4,FALSE)</f>
        <v>0</v>
      </c>
      <c r="E70">
        <f>VLOOKUP($A70,$A$5:$H$31,5,FALSE)</f>
        <v>0</v>
      </c>
      <c r="G70">
        <f>VLOOKUP($A70,$A$5:$H$31,7,FALSE)</f>
        <v>50.433999999999997</v>
      </c>
      <c r="H70">
        <f>VLOOKUP($A70,$A$5:$H$31,8,FALSE)</f>
        <v>0</v>
      </c>
      <c r="S70" t="s">
        <v>44</v>
      </c>
      <c r="T70" s="4">
        <f>T38-$T$5</f>
        <v>2484</v>
      </c>
      <c r="U70" s="4">
        <f t="shared" si="1"/>
        <v>2753</v>
      </c>
      <c r="V70" s="5"/>
    </row>
    <row r="71" spans="1:22" x14ac:dyDescent="0.25">
      <c r="A71" s="2" t="s">
        <v>45</v>
      </c>
      <c r="C71" s="4" t="s">
        <v>56</v>
      </c>
      <c r="G71" s="4" t="s">
        <v>25</v>
      </c>
    </row>
    <row r="72" spans="1:22" x14ac:dyDescent="0.25">
      <c r="A72" s="2" t="s">
        <v>10</v>
      </c>
      <c r="C72" s="4">
        <f>IF(NOT(ISBLANK(C71)),VLOOKUP(C71,$S$41:$U$70,3,FALSE),0)</f>
        <v>17</v>
      </c>
      <c r="D72" s="4">
        <f>IF(NOT(ISBLANK(D71)),VLOOKUP(D71,$S$41:$U$70,3,FALSE),0)</f>
        <v>0</v>
      </c>
      <c r="E72" s="4">
        <f>IF(NOT(ISBLANK(E71)),VLOOKUP(E71,$S$41:$U$70,3,FALSE),0)</f>
        <v>0</v>
      </c>
      <c r="G72" s="4">
        <f>IF(NOT(ISBLANK(G71)),VLOOKUP(G71,$S$41:$U$70,2,FALSE),0)</f>
        <v>86</v>
      </c>
      <c r="H72" s="4">
        <f>IF(NOT(ISBLANK(H71)),VLOOKUP(H71,$S$41:$U$70,2,FALSE),0)</f>
        <v>0</v>
      </c>
    </row>
    <row r="73" spans="1:22" x14ac:dyDescent="0.25">
      <c r="A73" s="2" t="s">
        <v>9</v>
      </c>
      <c r="C73" s="6">
        <f>C72*C70</f>
        <v>4302.7510000000002</v>
      </c>
      <c r="D73" s="6">
        <f>D72*D70</f>
        <v>0</v>
      </c>
      <c r="E73" s="6">
        <f>E72*E70</f>
        <v>0</v>
      </c>
      <c r="F73" s="1"/>
      <c r="G73" s="6">
        <f>G70*G72</f>
        <v>4337.3239999999996</v>
      </c>
      <c r="H73" s="6">
        <f>H70*H72</f>
        <v>0</v>
      </c>
      <c r="I73" s="1"/>
      <c r="J73" s="1" t="str">
        <f>A70</f>
        <v>Coal Processing</v>
      </c>
      <c r="K73" s="4">
        <f>SUM(G73:H73)-SUM(C73:E73)</f>
        <v>34.572999999999411</v>
      </c>
      <c r="L73" s="4">
        <f>SUM(G73:H73)/B70</f>
        <v>139.91367741935483</v>
      </c>
      <c r="M73" s="4">
        <f>K73/B70</f>
        <v>1.1152580645161101</v>
      </c>
      <c r="N73" s="3">
        <f>K73/SUM(G73:H73)</f>
        <v>7.971043897112463E-3</v>
      </c>
      <c r="O73" s="1"/>
      <c r="P73" s="4">
        <v>146810</v>
      </c>
      <c r="Q73" s="5">
        <f>P73/K73*B70</f>
        <v>131637.6941544002</v>
      </c>
    </row>
    <row r="75" spans="1:22" x14ac:dyDescent="0.25">
      <c r="A75" t="s">
        <v>57</v>
      </c>
      <c r="B75">
        <f>VLOOKUP($A75,$A$5:$H$31,2,FALSE)</f>
        <v>34</v>
      </c>
      <c r="C75">
        <f>VLOOKUP($A75,$A$5:$H$31,3,FALSE)</f>
        <v>11.036</v>
      </c>
      <c r="D75">
        <f>VLOOKUP($A75,$A$5:$H$31,4,FALSE)</f>
        <v>0</v>
      </c>
      <c r="E75">
        <f>VLOOKUP($A75,$A$5:$H$31,5,FALSE)</f>
        <v>0</v>
      </c>
      <c r="G75">
        <f>VLOOKUP($A75,$A$5:$H$31,7,FALSE)</f>
        <v>18.5</v>
      </c>
      <c r="H75">
        <f>VLOOKUP($A75,$A$5:$H$31,8,FALSE)</f>
        <v>0</v>
      </c>
    </row>
    <row r="76" spans="1:22" x14ac:dyDescent="0.25">
      <c r="A76" s="2" t="s">
        <v>45</v>
      </c>
      <c r="C76" s="4" t="s">
        <v>25</v>
      </c>
      <c r="G76" s="4" t="s">
        <v>21</v>
      </c>
    </row>
    <row r="77" spans="1:22" x14ac:dyDescent="0.25">
      <c r="A77" s="2" t="s">
        <v>10</v>
      </c>
      <c r="C77" s="4">
        <f>IF(NOT(ISBLANK(C76)),VLOOKUP(C76,$S$41:$U$70,3,FALSE),0)</f>
        <v>102</v>
      </c>
      <c r="D77" s="4">
        <f>IF(NOT(ISBLANK(D76)),VLOOKUP(D76,$S$41:$U$70,3,FALSE),0)</f>
        <v>0</v>
      </c>
      <c r="E77" s="4">
        <f>IF(NOT(ISBLANK(E76)),VLOOKUP(E76,$S$41:$U$70,3,FALSE),0)</f>
        <v>0</v>
      </c>
      <c r="G77" s="4">
        <f>IF(NOT(ISBLANK(G76)),VLOOKUP(G76,$S$41:$U$70,2,FALSE),0)</f>
        <v>51</v>
      </c>
      <c r="H77" s="4">
        <f>IF(NOT(ISBLANK(H76)),VLOOKUP(H76,$S$41:$U$70,2,FALSE),0)</f>
        <v>0</v>
      </c>
    </row>
    <row r="78" spans="1:22" x14ac:dyDescent="0.25">
      <c r="A78" s="2" t="s">
        <v>9</v>
      </c>
      <c r="C78" s="6">
        <f>C77*C75</f>
        <v>1125.672</v>
      </c>
      <c r="D78" s="6">
        <f>D77*D75</f>
        <v>0</v>
      </c>
      <c r="E78" s="6">
        <f>E77*E75</f>
        <v>0</v>
      </c>
      <c r="F78" s="1"/>
      <c r="G78" s="6">
        <f>G75*G77</f>
        <v>943.5</v>
      </c>
      <c r="H78" s="6">
        <f>H75*H77</f>
        <v>0</v>
      </c>
      <c r="I78" s="1"/>
      <c r="J78" s="1" t="str">
        <f>A75</f>
        <v>Brick Factory</v>
      </c>
      <c r="K78" s="4">
        <f>SUM(G78:H78)-SUM(C78:E78)</f>
        <v>-182.17200000000003</v>
      </c>
      <c r="L78" s="4">
        <f>SUM(G78:H78)/B75</f>
        <v>27.75</v>
      </c>
      <c r="M78" s="4">
        <f>K78/B75</f>
        <v>-5.3580000000000005</v>
      </c>
      <c r="N78" s="3">
        <f>K78/SUM(G78:H78)</f>
        <v>-0.1930810810810811</v>
      </c>
      <c r="O78" s="1"/>
      <c r="P78" s="4">
        <v>56668</v>
      </c>
      <c r="Q78" s="5">
        <f>P78/K78*B75</f>
        <v>-10576.334453154161</v>
      </c>
    </row>
    <row r="80" spans="1:22" x14ac:dyDescent="0.25">
      <c r="A80" t="s">
        <v>85</v>
      </c>
      <c r="B80">
        <f>VLOOKUP($A80,$A$5:$H$31,2,FALSE)</f>
        <v>50</v>
      </c>
      <c r="C80">
        <f>VLOOKUP($A80,$A$5:$H$31,3,FALSE)</f>
        <v>32.155000000000001</v>
      </c>
      <c r="D80">
        <f>VLOOKUP($A80,$A$5:$H$31,4,FALSE)</f>
        <v>0</v>
      </c>
      <c r="E80">
        <f>VLOOKUP($A80,$A$5:$H$31,5,FALSE)</f>
        <v>0</v>
      </c>
      <c r="G80">
        <f>VLOOKUP($A80,$A$5:$H$31,7,FALSE)</f>
        <v>1378.778</v>
      </c>
      <c r="H80">
        <f>VLOOKUP($A80,$A$5:$H$31,8,FALSE)</f>
        <v>0</v>
      </c>
    </row>
    <row r="81" spans="1:17" x14ac:dyDescent="0.25">
      <c r="A81" s="2" t="s">
        <v>45</v>
      </c>
      <c r="C81" s="4" t="s">
        <v>25</v>
      </c>
      <c r="G81" s="4" t="s">
        <v>15</v>
      </c>
    </row>
    <row r="82" spans="1:17" x14ac:dyDescent="0.25">
      <c r="A82" s="2" t="s">
        <v>10</v>
      </c>
      <c r="C82" s="4">
        <f>IF(NOT(ISBLANK(C81)),VLOOKUP(C81,$S$41:$U$70,3,FALSE),0)</f>
        <v>102</v>
      </c>
      <c r="D82" s="4">
        <f>IF(NOT(ISBLANK(D81)),VLOOKUP(D81,$S$41:$U$70,3,FALSE),0)</f>
        <v>0</v>
      </c>
      <c r="E82" s="4">
        <f>IF(NOT(ISBLANK(E81)),VLOOKUP(E81,$S$41:$U$70,3,FALSE),0)</f>
        <v>0</v>
      </c>
      <c r="G82" s="4">
        <f>IF(NOT(ISBLANK(G81)),VLOOKUP(G81,$S$41:$U$70,2,FALSE),0)</f>
        <v>5.35</v>
      </c>
      <c r="H82" s="4">
        <f>IF(NOT(ISBLANK(H81)),VLOOKUP(H81,$S$41:$U$70,2,FALSE),0)</f>
        <v>0</v>
      </c>
    </row>
    <row r="83" spans="1:17" x14ac:dyDescent="0.25">
      <c r="A83" s="2" t="s">
        <v>9</v>
      </c>
      <c r="C83" s="6">
        <f>C82*C80</f>
        <v>3279.81</v>
      </c>
      <c r="D83" s="6">
        <f>D82*D80</f>
        <v>0</v>
      </c>
      <c r="E83" s="6">
        <f>E82*E80</f>
        <v>0</v>
      </c>
      <c r="F83" s="1"/>
      <c r="G83" s="6">
        <f>G80*G82</f>
        <v>7376.4622999999992</v>
      </c>
      <c r="H83" s="6">
        <f>H80*H82</f>
        <v>0</v>
      </c>
      <c r="I83" s="1"/>
      <c r="J83" s="1" t="str">
        <f>A80</f>
        <v>Coal Power Plant</v>
      </c>
      <c r="K83" s="4">
        <f>SUM(G83:H83)-SUM(C83:E83)</f>
        <v>4096.6522999999997</v>
      </c>
      <c r="L83" s="4">
        <f>SUM(G83:H83)/B80</f>
        <v>147.52924599999997</v>
      </c>
      <c r="M83" s="4">
        <f>K83/B80</f>
        <v>81.93304599999999</v>
      </c>
      <c r="N83" s="3">
        <f>K83/SUM(G83:H83)</f>
        <v>0.55536816069676109</v>
      </c>
      <c r="O83" s="1"/>
      <c r="P83" s="4">
        <v>252962</v>
      </c>
      <c r="Q83" s="5">
        <f>P83/K83*B80</f>
        <v>3087.4233578475773</v>
      </c>
    </row>
    <row r="85" spans="1:17" x14ac:dyDescent="0.25">
      <c r="A85" t="s">
        <v>59</v>
      </c>
      <c r="B85">
        <f>VLOOKUP($A85,$A$5:$H$31,2,FALSE)</f>
        <v>49</v>
      </c>
      <c r="C85">
        <f>VLOOKUP($A85,$A$5:$H$31,3,FALSE)</f>
        <v>0</v>
      </c>
      <c r="D85">
        <f>VLOOKUP($A85,$A$5:$H$31,4,FALSE)</f>
        <v>0</v>
      </c>
      <c r="E85">
        <f>VLOOKUP($A85,$A$5:$H$31,5,FALSE)</f>
        <v>0</v>
      </c>
      <c r="G85">
        <f>VLOOKUP($A85,$A$5:$H$31,7,FALSE)</f>
        <v>151.27099999999999</v>
      </c>
      <c r="H85">
        <f>VLOOKUP($A85,$A$5:$H$31,8,FALSE)</f>
        <v>0</v>
      </c>
    </row>
    <row r="86" spans="1:17" x14ac:dyDescent="0.25">
      <c r="A86" s="2" t="s">
        <v>45</v>
      </c>
      <c r="G86" s="4" t="s">
        <v>17</v>
      </c>
    </row>
    <row r="87" spans="1:17" x14ac:dyDescent="0.25">
      <c r="A87" s="2" t="s">
        <v>10</v>
      </c>
      <c r="C87" s="4">
        <f>IF(NOT(ISBLANK(C86)),VLOOKUP(C86,$S$41:$U$70,3,FALSE),0)</f>
        <v>0</v>
      </c>
      <c r="D87" s="4">
        <f>IF(NOT(ISBLANK(D86)),VLOOKUP(D86,$S$41:$U$70,3,FALSE),0)</f>
        <v>0</v>
      </c>
      <c r="E87" s="4">
        <f>IF(NOT(ISBLANK(E86)),VLOOKUP(E86,$S$41:$U$70,3,FALSE),0)</f>
        <v>0</v>
      </c>
      <c r="G87" s="4">
        <f>IF(NOT(ISBLANK(G86)),VLOOKUP(G86,$S$41:$U$70,2,FALSE),0)</f>
        <v>5</v>
      </c>
      <c r="H87" s="4">
        <f>IF(NOT(ISBLANK(H86)),VLOOKUP(H86,$S$41:$U$70,2,FALSE),0)</f>
        <v>0</v>
      </c>
    </row>
    <row r="88" spans="1:17" x14ac:dyDescent="0.25">
      <c r="A88" s="2" t="s">
        <v>9</v>
      </c>
      <c r="C88" s="6">
        <f>C87*C85</f>
        <v>0</v>
      </c>
      <c r="D88" s="6">
        <f>D87*D85</f>
        <v>0</v>
      </c>
      <c r="E88" s="6">
        <f>E87*E85</f>
        <v>0</v>
      </c>
      <c r="F88" s="1"/>
      <c r="G88" s="6">
        <f>G85*G87</f>
        <v>756.3549999999999</v>
      </c>
      <c r="H88" s="6">
        <f>H85*H87</f>
        <v>0</v>
      </c>
      <c r="I88" s="1"/>
      <c r="J88" s="1" t="str">
        <f>A85</f>
        <v>Quarry</v>
      </c>
      <c r="K88" s="4">
        <f>SUM(G88:H88)-SUM(C88:E88)</f>
        <v>756.3549999999999</v>
      </c>
      <c r="L88" s="4">
        <f>SUM(G88:H88)/B85</f>
        <v>15.43581632653061</v>
      </c>
      <c r="M88" s="4">
        <f>K88/B85</f>
        <v>15.43581632653061</v>
      </c>
      <c r="N88" s="3">
        <f>K88/SUM(G88:H88)</f>
        <v>1</v>
      </c>
      <c r="O88" s="1"/>
      <c r="P88" s="4">
        <v>1641</v>
      </c>
      <c r="Q88" s="5">
        <f>P88/K88*B85</f>
        <v>106.31118985132643</v>
      </c>
    </row>
    <row r="90" spans="1:17" x14ac:dyDescent="0.25">
      <c r="A90" t="s">
        <v>86</v>
      </c>
      <c r="B90">
        <f>VLOOKUP($A90,$A$5:$H$31,2,FALSE)</f>
        <v>17</v>
      </c>
      <c r="C90">
        <f>VLOOKUP($A90,$A$5:$H$31,3,FALSE)</f>
        <v>116.036</v>
      </c>
      <c r="D90">
        <f>VLOOKUP($A90,$A$5:$H$31,4,FALSE)</f>
        <v>0</v>
      </c>
      <c r="E90">
        <f>VLOOKUP($A90,$A$5:$H$31,5,FALSE)</f>
        <v>0</v>
      </c>
      <c r="G90">
        <f>VLOOKUP($A90,$A$5:$H$31,7,FALSE)</f>
        <v>139.303</v>
      </c>
      <c r="H90">
        <f>VLOOKUP($A90,$A$5:$H$31,8,FALSE)</f>
        <v>0</v>
      </c>
    </row>
    <row r="91" spans="1:17" x14ac:dyDescent="0.25">
      <c r="A91" s="2" t="s">
        <v>45</v>
      </c>
      <c r="C91" s="4" t="s">
        <v>17</v>
      </c>
      <c r="D91" s="4" t="s">
        <v>15</v>
      </c>
      <c r="G91" s="4" t="s">
        <v>16</v>
      </c>
    </row>
    <row r="92" spans="1:17" x14ac:dyDescent="0.25">
      <c r="A92" s="2" t="s">
        <v>10</v>
      </c>
      <c r="C92" s="4">
        <f>IF(NOT(ISBLANK(C91)),VLOOKUP(C91,$S$41:$U$70,3,FALSE),0)</f>
        <v>13</v>
      </c>
      <c r="D92" s="4">
        <f>IF(NOT(ISBLANK(D91)),VLOOKUP(D91,$S$41:$U$70,3,FALSE),0)</f>
        <v>5.91</v>
      </c>
      <c r="E92" s="4">
        <f>IF(NOT(ISBLANK(E91)),VLOOKUP(E91,$S$41:$U$70,3,FALSE),0)</f>
        <v>0</v>
      </c>
      <c r="G92" s="4">
        <f>IF(NOT(ISBLANK(G91)),VLOOKUP(G91,$S$41:$U$70,2,FALSE),0)</f>
        <v>19.91</v>
      </c>
      <c r="H92" s="4">
        <f>IF(NOT(ISBLANK(H91)),VLOOKUP(H91,$S$41:$U$70,2,FALSE),0)</f>
        <v>0</v>
      </c>
    </row>
    <row r="93" spans="1:17" x14ac:dyDescent="0.25">
      <c r="A93" s="2" t="s">
        <v>9</v>
      </c>
      <c r="C93" s="6">
        <f>C92*C90</f>
        <v>1508.4680000000001</v>
      </c>
      <c r="D93" s="6">
        <f>D92*D90</f>
        <v>0</v>
      </c>
      <c r="E93" s="6">
        <f>E92*E90</f>
        <v>0</v>
      </c>
      <c r="F93" s="1"/>
      <c r="G93" s="6">
        <f>G90*G92</f>
        <v>2773.5227300000001</v>
      </c>
      <c r="H93" s="6">
        <f>H90*H92</f>
        <v>0</v>
      </c>
      <c r="I93" s="1"/>
      <c r="J93" s="1" t="str">
        <f>A90</f>
        <v>Gravel Processing</v>
      </c>
      <c r="K93" s="4">
        <f>SUM(G93:H93)-SUM(C93:E93)</f>
        <v>1265.0547300000001</v>
      </c>
      <c r="L93" s="4">
        <f>SUM(G93:H93)/B90</f>
        <v>163.14839588235296</v>
      </c>
      <c r="M93" s="4">
        <f>K93/B90</f>
        <v>74.414984117647066</v>
      </c>
      <c r="N93" s="3">
        <f>K93/SUM(G93:H93)</f>
        <v>0.45611839279932637</v>
      </c>
      <c r="O93" s="1"/>
      <c r="P93" s="4">
        <v>36782</v>
      </c>
      <c r="Q93" s="5">
        <f>P93/K93*B90</f>
        <v>494.28217228198497</v>
      </c>
    </row>
    <row r="95" spans="1:17" x14ac:dyDescent="0.25">
      <c r="A95" t="s">
        <v>61</v>
      </c>
      <c r="B95">
        <f>VLOOKUP($A95,$A$5:$H$31,2,FALSE)</f>
        <v>16</v>
      </c>
      <c r="C95">
        <f>VLOOKUP($A95,$A$5:$H$31,3,FALSE)</f>
        <v>10.063000000000001</v>
      </c>
      <c r="D95">
        <f>VLOOKUP($A95,$A$5:$H$31,4,FALSE)</f>
        <v>95.537000000000006</v>
      </c>
      <c r="E95">
        <f>VLOOKUP($A95,$A$5:$H$31,5,FALSE)</f>
        <v>0</v>
      </c>
      <c r="G95">
        <f>VLOOKUP($A95,$A$5:$H$31,7,FALSE)</f>
        <v>34.515000000000001</v>
      </c>
      <c r="H95">
        <f>VLOOKUP($A95,$A$5:$H$31,8,FALSE)</f>
        <v>0</v>
      </c>
    </row>
    <row r="96" spans="1:17" x14ac:dyDescent="0.25">
      <c r="A96" s="2" t="s">
        <v>45</v>
      </c>
      <c r="C96" s="4" t="s">
        <v>25</v>
      </c>
      <c r="D96" s="4" t="s">
        <v>16</v>
      </c>
      <c r="E96" s="4" t="s">
        <v>15</v>
      </c>
      <c r="G96" s="4" t="s">
        <v>34</v>
      </c>
    </row>
    <row r="97" spans="1:17" x14ac:dyDescent="0.25">
      <c r="A97" s="2" t="s">
        <v>10</v>
      </c>
      <c r="C97" s="4">
        <f>IF(NOT(ISBLANK(C96)),VLOOKUP(C96,$S$41:$U$70,3,FALSE),0)</f>
        <v>102</v>
      </c>
      <c r="D97" s="4">
        <f>IF(NOT(ISBLANK(D96)),VLOOKUP(D96,$S$41:$U$70,3,FALSE),0)</f>
        <v>29</v>
      </c>
      <c r="E97" s="4">
        <f>IF(NOT(ISBLANK(E96)),VLOOKUP(E96,$S$41:$U$70,3,FALSE),0)</f>
        <v>5.91</v>
      </c>
      <c r="G97" s="4">
        <f>IF(NOT(ISBLANK(G96)),VLOOKUP(G96,$S$41:$U$70,2,FALSE),0)</f>
        <v>63</v>
      </c>
      <c r="H97" s="4">
        <f>IF(NOT(ISBLANK(H96)),VLOOKUP(H96,$S$41:$U$70,2,FALSE),0)</f>
        <v>0</v>
      </c>
    </row>
    <row r="98" spans="1:17" x14ac:dyDescent="0.25">
      <c r="A98" s="2" t="s">
        <v>9</v>
      </c>
      <c r="C98" s="6">
        <f>C97*C95</f>
        <v>1026.4260000000002</v>
      </c>
      <c r="D98" s="6">
        <f>D97*D95</f>
        <v>2770.5730000000003</v>
      </c>
      <c r="E98" s="6">
        <f>E97*E95</f>
        <v>0</v>
      </c>
      <c r="F98" s="1"/>
      <c r="G98" s="6">
        <f>G95*G97</f>
        <v>2174.4450000000002</v>
      </c>
      <c r="H98" s="6">
        <f>H95*H97</f>
        <v>0</v>
      </c>
      <c r="I98" s="1"/>
      <c r="J98" s="1" t="str">
        <f>A95</f>
        <v>Cement Plant</v>
      </c>
      <c r="K98" s="4">
        <f>SUM(G98:H98)-SUM(C98:E98)</f>
        <v>-1622.5540000000005</v>
      </c>
      <c r="L98" s="4">
        <f>SUM(G98:H98)/B95</f>
        <v>135.90281250000001</v>
      </c>
      <c r="M98" s="4">
        <f>K98/B95</f>
        <v>-101.40962500000003</v>
      </c>
      <c r="N98" s="3">
        <f>K98/SUM(G98:H98)</f>
        <v>-0.74619224675721874</v>
      </c>
      <c r="O98" s="1"/>
      <c r="P98" s="4">
        <v>203603</v>
      </c>
      <c r="Q98" s="5">
        <f>P98/K98*B95</f>
        <v>-2007.7285563377236</v>
      </c>
    </row>
    <row r="100" spans="1:17" x14ac:dyDescent="0.25">
      <c r="A100" t="s">
        <v>62</v>
      </c>
      <c r="B100">
        <f>VLOOKUP($A100,$A$5:$H$31,2,FALSE)</f>
        <v>4</v>
      </c>
      <c r="C100">
        <f>VLOOKUP($A100,$A$5:$H$31,3,FALSE)</f>
        <v>95.52</v>
      </c>
      <c r="D100">
        <f>VLOOKUP($A100,$A$5:$H$31,4,FALSE)</f>
        <v>21.763999999999999</v>
      </c>
      <c r="E100">
        <f>VLOOKUP($A100,$A$5:$H$31,5,FALSE)</f>
        <v>0</v>
      </c>
      <c r="G100">
        <f>VLOOKUP($A100,$A$5:$H$31,7,FALSE)</f>
        <v>58.667000000000002</v>
      </c>
      <c r="H100">
        <f>VLOOKUP($A100,$A$5:$H$31,8,FALSE)</f>
        <v>0</v>
      </c>
    </row>
    <row r="101" spans="1:17" x14ac:dyDescent="0.25">
      <c r="A101" s="2" t="s">
        <v>45</v>
      </c>
      <c r="C101" s="4" t="s">
        <v>16</v>
      </c>
      <c r="D101" s="4" t="s">
        <v>34</v>
      </c>
      <c r="E101" s="4" t="s">
        <v>15</v>
      </c>
      <c r="G101" s="4" t="s">
        <v>40</v>
      </c>
    </row>
    <row r="102" spans="1:17" x14ac:dyDescent="0.25">
      <c r="A102" s="2" t="s">
        <v>10</v>
      </c>
      <c r="C102" s="4">
        <f>IF(NOT(ISBLANK(C101)),VLOOKUP(C101,$S$41:$U$70,3,FALSE),0)</f>
        <v>29</v>
      </c>
      <c r="D102" s="4">
        <f>IF(NOT(ISBLANK(D101)),VLOOKUP(D101,$S$41:$U$70,3,FALSE),0)</f>
        <v>77</v>
      </c>
      <c r="E102" s="4">
        <f>IF(NOT(ISBLANK(E101)),VLOOKUP(E101,$S$41:$U$70,3,FALSE),0)</f>
        <v>5.91</v>
      </c>
      <c r="G102" s="4">
        <f>IF(NOT(ISBLANK(G101)),VLOOKUP(G101,$S$41:$U$70,2,FALSE),0)</f>
        <v>17</v>
      </c>
      <c r="H102" s="4">
        <f>IF(NOT(ISBLANK(H101)),VLOOKUP(H101,$S$41:$U$70,2,FALSE),0)</f>
        <v>0</v>
      </c>
    </row>
    <row r="103" spans="1:17" x14ac:dyDescent="0.25">
      <c r="A103" s="2" t="s">
        <v>9</v>
      </c>
      <c r="C103" s="6">
        <f>C102*C100</f>
        <v>2770.08</v>
      </c>
      <c r="D103" s="6">
        <f>D102*D100</f>
        <v>1675.828</v>
      </c>
      <c r="E103" s="6">
        <f>E102*E100</f>
        <v>0</v>
      </c>
      <c r="F103" s="1"/>
      <c r="G103" s="6">
        <f>G100*G102</f>
        <v>997.33900000000006</v>
      </c>
      <c r="H103" s="6">
        <f>H100*H102</f>
        <v>0</v>
      </c>
      <c r="I103" s="1"/>
      <c r="J103" s="1" t="str">
        <f>A100</f>
        <v>Concrete Plant</v>
      </c>
      <c r="K103" s="4">
        <f>SUM(G103:H103)-SUM(C103:E103)</f>
        <v>-3448.5689999999995</v>
      </c>
      <c r="L103" s="4">
        <f>SUM(G103:H103)/B100</f>
        <v>249.33475000000001</v>
      </c>
      <c r="M103" s="4">
        <f>K103/B100</f>
        <v>-862.14224999999988</v>
      </c>
      <c r="N103" s="3">
        <f>K103/SUM(G103:H103)</f>
        <v>-3.4577701263060998</v>
      </c>
      <c r="O103" s="1"/>
      <c r="P103" s="4">
        <v>34720</v>
      </c>
      <c r="Q103" s="5">
        <f>P103/K103*B100</f>
        <v>-40.271776496280054</v>
      </c>
    </row>
    <row r="105" spans="1:17" x14ac:dyDescent="0.25">
      <c r="A105" t="s">
        <v>63</v>
      </c>
      <c r="B105">
        <f>VLOOKUP($A105,$A$5:$H$31,2,FALSE)</f>
        <v>1</v>
      </c>
      <c r="C105">
        <f>VLOOKUP($A105,$A$5:$H$31,3,FALSE)</f>
        <v>0</v>
      </c>
      <c r="D105">
        <f>VLOOKUP($A105,$A$5:$H$31,4,FALSE)</f>
        <v>0</v>
      </c>
      <c r="E105">
        <f>VLOOKUP($A105,$A$5:$H$31,5,FALSE)</f>
        <v>0</v>
      </c>
      <c r="G105">
        <f>VLOOKUP($A105,$A$5:$H$31,7,FALSE)</f>
        <v>1.954</v>
      </c>
      <c r="H105">
        <f>VLOOKUP($A105,$A$5:$H$31,8,FALSE)</f>
        <v>0</v>
      </c>
    </row>
    <row r="106" spans="1:17" x14ac:dyDescent="0.25">
      <c r="A106" s="2" t="s">
        <v>45</v>
      </c>
      <c r="C106" s="4" t="s">
        <v>15</v>
      </c>
      <c r="G106" s="4" t="s">
        <v>23</v>
      </c>
    </row>
    <row r="107" spans="1:17" x14ac:dyDescent="0.25">
      <c r="A107" s="2" t="s">
        <v>10</v>
      </c>
      <c r="C107" s="4">
        <f>IF(NOT(ISBLANK(C106)),VLOOKUP(C106,$S$41:$U$70,3,FALSE),0)</f>
        <v>5.91</v>
      </c>
      <c r="D107" s="4">
        <f>IF(NOT(ISBLANK(D106)),VLOOKUP(D106,$S$41:$U$70,3,FALSE),0)</f>
        <v>0</v>
      </c>
      <c r="E107" s="4">
        <f>IF(NOT(ISBLANK(E106)),VLOOKUP(E106,$S$41:$U$70,3,FALSE),0)</f>
        <v>0</v>
      </c>
      <c r="G107" s="4">
        <f>IF(NOT(ISBLANK(G106)),VLOOKUP(G106,$S$41:$U$70,2,FALSE),0)</f>
        <v>57</v>
      </c>
      <c r="H107" s="4">
        <f>IF(NOT(ISBLANK(H106)),VLOOKUP(H106,$S$41:$U$70,2,FALSE),0)</f>
        <v>0</v>
      </c>
    </row>
    <row r="108" spans="1:17" x14ac:dyDescent="0.25">
      <c r="A108" s="2" t="s">
        <v>9</v>
      </c>
      <c r="C108" s="6">
        <f>C107*C105</f>
        <v>0</v>
      </c>
      <c r="D108" s="6">
        <f>D107*D105</f>
        <v>0</v>
      </c>
      <c r="E108" s="6">
        <f>E107*E105</f>
        <v>0</v>
      </c>
      <c r="F108" s="1"/>
      <c r="G108" s="6">
        <f>G105*G107</f>
        <v>111.378</v>
      </c>
      <c r="H108" s="6">
        <f>H105*H107</f>
        <v>0</v>
      </c>
      <c r="I108" s="1"/>
      <c r="J108" s="1" t="str">
        <f>A105</f>
        <v>Oil rig</v>
      </c>
      <c r="K108" s="4">
        <f>SUM(G108:H108)-SUM(C108:E108)</f>
        <v>111.378</v>
      </c>
      <c r="L108" s="4">
        <f>SUM(G108:H108)/B105</f>
        <v>111.378</v>
      </c>
      <c r="M108" s="4">
        <f>K108/B105</f>
        <v>111.378</v>
      </c>
      <c r="N108" s="3">
        <f>K108/SUM(G108:H108)</f>
        <v>1</v>
      </c>
      <c r="O108" s="1"/>
      <c r="P108" s="4">
        <v>6069</v>
      </c>
      <c r="Q108" s="5">
        <f>P108/K108*B105</f>
        <v>54.490114744383987</v>
      </c>
    </row>
    <row r="110" spans="1:17" x14ac:dyDescent="0.25">
      <c r="A110" t="s">
        <v>5</v>
      </c>
      <c r="B110">
        <f>VLOOKUP($A110,$A$5:$H$31,2,FALSE)</f>
        <v>316</v>
      </c>
      <c r="C110">
        <f>VLOOKUP($A110,$A$5:$H$31,3,FALSE)</f>
        <v>149.405</v>
      </c>
      <c r="D110">
        <f>VLOOKUP($A110,$A$5:$H$31,4,FALSE)</f>
        <v>0</v>
      </c>
      <c r="E110">
        <f>VLOOKUP($A110,$A$5:$H$31,5,FALSE)</f>
        <v>0</v>
      </c>
      <c r="G110">
        <f>VLOOKUP($A110,$A$5:$H$31,7,FALSE)</f>
        <v>35.542999999999999</v>
      </c>
      <c r="H110">
        <f>VLOOKUP($A110,$A$5:$H$31,8,FALSE)</f>
        <v>25.181000000000001</v>
      </c>
    </row>
    <row r="111" spans="1:17" x14ac:dyDescent="0.25">
      <c r="A111" s="2" t="s">
        <v>45</v>
      </c>
      <c r="C111" s="4" t="s">
        <v>23</v>
      </c>
      <c r="D111" s="4" t="s">
        <v>15</v>
      </c>
      <c r="G111" s="4" t="s">
        <v>31</v>
      </c>
      <c r="H111" s="4" t="s">
        <v>29</v>
      </c>
    </row>
    <row r="112" spans="1:17" x14ac:dyDescent="0.25">
      <c r="A112" s="2" t="s">
        <v>10</v>
      </c>
      <c r="C112" s="4">
        <f>IF(NOT(ISBLANK(C111)),VLOOKUP(C111,$S$41:$U$70,3,FALSE),0)</f>
        <v>70</v>
      </c>
      <c r="D112" s="4">
        <f>IF(NOT(ISBLANK(D111)),VLOOKUP(D111,$S$41:$U$70,3,FALSE),0)</f>
        <v>5.91</v>
      </c>
      <c r="E112" s="4">
        <f>IF(NOT(ISBLANK(E111)),VLOOKUP(E111,$S$41:$U$70,3,FALSE),0)</f>
        <v>0</v>
      </c>
      <c r="G112" s="4">
        <f>IF(NOT(ISBLANK(G111)),VLOOKUP(G111,$S$41:$U$70,2,FALSE),0)</f>
        <v>337</v>
      </c>
      <c r="H112" s="4">
        <f>IF(NOT(ISBLANK(H111)),VLOOKUP(H111,$S$41:$U$70,2,FALSE),0)</f>
        <v>588</v>
      </c>
    </row>
    <row r="113" spans="1:17" x14ac:dyDescent="0.25">
      <c r="A113" s="2" t="s">
        <v>9</v>
      </c>
      <c r="C113" s="6">
        <f>C112*C110</f>
        <v>10458.35</v>
      </c>
      <c r="D113" s="6">
        <f>D112*D110</f>
        <v>0</v>
      </c>
      <c r="E113" s="6">
        <f>E112*E110</f>
        <v>0</v>
      </c>
      <c r="F113" s="1"/>
      <c r="G113" s="6">
        <f>G110*G112</f>
        <v>11977.991</v>
      </c>
      <c r="H113" s="6">
        <f>H110*H112</f>
        <v>14806.428</v>
      </c>
      <c r="I113" s="1"/>
      <c r="J113" s="1" t="str">
        <f>A110</f>
        <v>Oil Refinery</v>
      </c>
      <c r="K113" s="4">
        <f>SUM(G113:H113)-SUM(C113:E113)</f>
        <v>16326.069000000001</v>
      </c>
      <c r="L113" s="4">
        <f>SUM(G113:H113)/B110</f>
        <v>84.760819620253173</v>
      </c>
      <c r="M113" s="4">
        <f>K113/B110</f>
        <v>51.664775316455703</v>
      </c>
      <c r="N113" s="3">
        <f>K113/SUM(G113:H113)</f>
        <v>0.60953605153802293</v>
      </c>
      <c r="O113" s="1"/>
      <c r="P113" s="4">
        <v>296868</v>
      </c>
      <c r="Q113" s="5">
        <f>P113/K113*B110</f>
        <v>5746.0426021720223</v>
      </c>
    </row>
    <row r="115" spans="1:17" x14ac:dyDescent="0.25">
      <c r="A115" t="s">
        <v>88</v>
      </c>
      <c r="B115">
        <f>VLOOKUP($A115,$A$5:$H$31,2,FALSE)</f>
        <v>2</v>
      </c>
      <c r="C115">
        <f>VLOOKUP($A115,$A$5:$H$31,3,FALSE)</f>
        <v>47.006999999999998</v>
      </c>
      <c r="D115">
        <f>VLOOKUP($A115,$A$5:$H$31,4,FALSE)</f>
        <v>7.0380000000000003</v>
      </c>
      <c r="E115">
        <f>VLOOKUP($A115,$A$5:$H$31,5,FALSE)</f>
        <v>4.0330000000000004</v>
      </c>
      <c r="G115">
        <f>VLOOKUP($A115,$A$5:$H$31,7,FALSE)</f>
        <v>49.328000000000003</v>
      </c>
      <c r="H115">
        <f>VLOOKUP($A115,$A$5:$H$31,8,FALSE)</f>
        <v>0</v>
      </c>
    </row>
    <row r="116" spans="1:17" x14ac:dyDescent="0.25">
      <c r="A116" s="2" t="s">
        <v>45</v>
      </c>
      <c r="C116" s="4" t="s">
        <v>16</v>
      </c>
      <c r="D116" s="4" t="s">
        <v>29</v>
      </c>
      <c r="E116" s="4" t="s">
        <v>15</v>
      </c>
      <c r="G116" s="4" t="s">
        <v>39</v>
      </c>
    </row>
    <row r="117" spans="1:17" x14ac:dyDescent="0.25">
      <c r="A117" s="2" t="s">
        <v>10</v>
      </c>
      <c r="C117" s="4">
        <f>IF(NOT(ISBLANK(C116)),VLOOKUP(C116,$S$41:$U$70,3,FALSE),0)</f>
        <v>29</v>
      </c>
      <c r="D117" s="4">
        <f>IF(NOT(ISBLANK(D116)),VLOOKUP(D116,$S$41:$U$70,3,FALSE),0)</f>
        <v>657</v>
      </c>
      <c r="E117" s="4">
        <f>IF(NOT(ISBLANK(E116)),VLOOKUP(E116,$S$41:$U$70,3,FALSE),0)</f>
        <v>5.91</v>
      </c>
      <c r="G117" s="4">
        <f>IF(NOT(ISBLANK(G116)),VLOOKUP(G116,$S$41:$U$70,2,FALSE),0)</f>
        <v>56</v>
      </c>
      <c r="H117" s="4">
        <f>IF(NOT(ISBLANK(H116)),VLOOKUP(H116,$S$41:$U$70,2,FALSE),0)</f>
        <v>0</v>
      </c>
    </row>
    <row r="118" spans="1:17" x14ac:dyDescent="0.25">
      <c r="A118" s="2" t="s">
        <v>9</v>
      </c>
      <c r="C118" s="6">
        <f>C117*C115</f>
        <v>1363.203</v>
      </c>
      <c r="D118" s="6">
        <f>D117*D115</f>
        <v>4623.9660000000003</v>
      </c>
      <c r="E118" s="6">
        <f>E117*E115</f>
        <v>23.835030000000003</v>
      </c>
      <c r="F118" s="1"/>
      <c r="G118" s="6">
        <f>G115*G117</f>
        <v>2762.3680000000004</v>
      </c>
      <c r="H118" s="6">
        <f>H115*H117</f>
        <v>0</v>
      </c>
      <c r="I118" s="1"/>
      <c r="J118" s="1" t="str">
        <f>A115</f>
        <v>Asphalt Plant</v>
      </c>
      <c r="K118" s="4">
        <f>SUM(G118:H118)-SUM(C118:E118)</f>
        <v>-3248.6360299999997</v>
      </c>
      <c r="L118" s="4">
        <f>SUM(G118:H118)/B115</f>
        <v>1381.1840000000002</v>
      </c>
      <c r="M118" s="4">
        <f>K118/B115</f>
        <v>-1624.3180149999998</v>
      </c>
      <c r="N118" s="3">
        <f>K118/SUM(G118:H118)</f>
        <v>-1.1760330375967283</v>
      </c>
      <c r="O118" s="1"/>
      <c r="P118" s="4">
        <v>38940</v>
      </c>
      <c r="Q118" s="5">
        <f>P118/K118*B115</f>
        <v>-23.973138043414487</v>
      </c>
    </row>
    <row r="120" spans="1:17" x14ac:dyDescent="0.25">
      <c r="A120" t="s">
        <v>65</v>
      </c>
      <c r="B120">
        <f>VLOOKUP($A120,$A$5:$H$31,2,FALSE)</f>
        <v>42</v>
      </c>
      <c r="C120">
        <f>VLOOKUP($A120,$A$5:$H$31,3,FALSE)</f>
        <v>7.3490000000000002</v>
      </c>
      <c r="D120">
        <f>VLOOKUP($A120,$A$5:$H$31,4,FALSE)</f>
        <v>0</v>
      </c>
      <c r="E120">
        <f>VLOOKUP($A120,$A$5:$H$31,5,FALSE)</f>
        <v>0</v>
      </c>
      <c r="G120">
        <f>VLOOKUP($A120,$A$5:$H$31,7,FALSE)</f>
        <v>2.202</v>
      </c>
      <c r="H120">
        <f>VLOOKUP($A120,$A$5:$H$31,8,FALSE)</f>
        <v>0</v>
      </c>
    </row>
    <row r="121" spans="1:17" x14ac:dyDescent="0.25">
      <c r="A121" s="2" t="s">
        <v>45</v>
      </c>
      <c r="C121" s="4" t="s">
        <v>18</v>
      </c>
      <c r="G121" s="4" t="s">
        <v>38</v>
      </c>
    </row>
    <row r="122" spans="1:17" x14ac:dyDescent="0.25">
      <c r="A122" s="2" t="s">
        <v>10</v>
      </c>
      <c r="C122" s="4">
        <f>IF(NOT(ISBLANK(C121)),VLOOKUP(C121,$S$41:$U$70,3,FALSE),0)</f>
        <v>30</v>
      </c>
      <c r="D122" s="4">
        <f>IF(NOT(ISBLANK(D121)),VLOOKUP(D121,$S$41:$U$70,3,FALSE),0)</f>
        <v>0</v>
      </c>
      <c r="E122" s="4">
        <f>IF(NOT(ISBLANK(E121)),VLOOKUP(E121,$S$41:$U$70,3,FALSE),0)</f>
        <v>0</v>
      </c>
      <c r="G122" s="4">
        <f>IF(NOT(ISBLANK(G121)),VLOOKUP(G121,$S$41:$U$70,2,FALSE),0)</f>
        <v>497</v>
      </c>
      <c r="H122" s="4">
        <f>IF(NOT(ISBLANK(H121)),VLOOKUP(H121,$S$41:$U$70,2,FALSE),0)</f>
        <v>0</v>
      </c>
    </row>
    <row r="123" spans="1:17" x14ac:dyDescent="0.25">
      <c r="A123" s="2" t="s">
        <v>9</v>
      </c>
      <c r="C123" s="6">
        <f>C122*C120</f>
        <v>220.47</v>
      </c>
      <c r="D123" s="6">
        <f>D122*D120</f>
        <v>0</v>
      </c>
      <c r="E123" s="6">
        <f>E122*E120</f>
        <v>0</v>
      </c>
      <c r="F123" s="1"/>
      <c r="G123" s="6">
        <f>G120*G122</f>
        <v>1094.394</v>
      </c>
      <c r="H123" s="6">
        <f>H120*H122</f>
        <v>0</v>
      </c>
      <c r="I123" s="1"/>
      <c r="J123" s="1" t="str">
        <f>A120</f>
        <v>Livestock Farm</v>
      </c>
      <c r="K123" s="4">
        <f>SUM(G123:H123)-SUM(C123:E123)</f>
        <v>873.92399999999998</v>
      </c>
      <c r="L123" s="4">
        <f>SUM(G123:H123)/B120</f>
        <v>26.056999999999999</v>
      </c>
      <c r="M123" s="4">
        <f>K123/B120</f>
        <v>20.807714285714287</v>
      </c>
      <c r="N123" s="3">
        <f>K123/SUM(G123:H123)</f>
        <v>0.79854604466033252</v>
      </c>
      <c r="O123" s="1"/>
      <c r="P123" s="4">
        <v>47934</v>
      </c>
      <c r="Q123" s="5">
        <f>P123/K123*B120</f>
        <v>2303.6648495750201</v>
      </c>
    </row>
    <row r="125" spans="1:17" x14ac:dyDescent="0.25">
      <c r="A125" t="s">
        <v>66</v>
      </c>
      <c r="B125">
        <f>VLOOKUP($A125,$A$5:$H$31,2,FALSE)</f>
        <v>38</v>
      </c>
      <c r="C125">
        <f>VLOOKUP($A125,$A$5:$H$31,3,FALSE)</f>
        <v>181.09399999999999</v>
      </c>
      <c r="D125">
        <f>VLOOKUP($A125,$A$5:$H$31,4,FALSE)</f>
        <v>0</v>
      </c>
      <c r="E125">
        <f>VLOOKUP($A125,$A$5:$H$31,5,FALSE)</f>
        <v>0</v>
      </c>
      <c r="G125">
        <f>VLOOKUP($A125,$A$5:$H$31,7,FALSE)</f>
        <v>76.965000000000003</v>
      </c>
      <c r="H125">
        <f>VLOOKUP($A125,$A$5:$H$31,8,FALSE)</f>
        <v>0</v>
      </c>
    </row>
    <row r="126" spans="1:17" x14ac:dyDescent="0.25">
      <c r="A126" s="2" t="s">
        <v>45</v>
      </c>
      <c r="C126" s="4" t="s">
        <v>38</v>
      </c>
      <c r="G126" s="4" t="s">
        <v>37</v>
      </c>
    </row>
    <row r="127" spans="1:17" x14ac:dyDescent="0.25">
      <c r="A127" s="2" t="s">
        <v>10</v>
      </c>
      <c r="C127" s="4">
        <f>IF(NOT(ISBLANK(C126)),VLOOKUP(C126,$S$41:$U$70,3,FALSE),0)</f>
        <v>557</v>
      </c>
      <c r="D127" s="4">
        <f>IF(NOT(ISBLANK(D126)),VLOOKUP(D126,$S$41:$U$70,3,FALSE),0)</f>
        <v>0</v>
      </c>
      <c r="E127" s="4">
        <f>IF(NOT(ISBLANK(E126)),VLOOKUP(E126,$S$41:$U$70,3,FALSE),0)</f>
        <v>0</v>
      </c>
      <c r="G127" s="4">
        <f>IF(NOT(ISBLANK(G126)),VLOOKUP(G126,$S$41:$U$70,2,FALSE),0)</f>
        <v>568</v>
      </c>
      <c r="H127" s="4">
        <f>IF(NOT(ISBLANK(H126)),VLOOKUP(H126,$S$41:$U$70,2,FALSE),0)</f>
        <v>0</v>
      </c>
    </row>
    <row r="128" spans="1:17" x14ac:dyDescent="0.25">
      <c r="A128" s="2" t="s">
        <v>9</v>
      </c>
      <c r="C128" s="6">
        <f>C127*C125</f>
        <v>100869.35799999999</v>
      </c>
      <c r="D128" s="6">
        <f>D127*D125</f>
        <v>0</v>
      </c>
      <c r="E128" s="6">
        <f>E127*E125</f>
        <v>0</v>
      </c>
      <c r="F128" s="1"/>
      <c r="G128" s="6">
        <f>G125*G127</f>
        <v>43716.12</v>
      </c>
      <c r="H128" s="6">
        <f>H125*H127</f>
        <v>0</v>
      </c>
      <c r="I128" s="1"/>
      <c r="J128" s="1" t="str">
        <f>A125</f>
        <v>Slaughterhouse</v>
      </c>
      <c r="K128" s="4">
        <f>SUM(G128:H128)-SUM(C128:E128)</f>
        <v>-57153.23799999999</v>
      </c>
      <c r="L128" s="4">
        <f>SUM(G128:H128)/B125</f>
        <v>1150.4242105263158</v>
      </c>
      <c r="M128" s="4">
        <f>K128/B125</f>
        <v>-1504.0325789473682</v>
      </c>
      <c r="N128" s="3">
        <f>K128/SUM(G128:H128)</f>
        <v>-1.3073721547108936</v>
      </c>
      <c r="O128" s="1"/>
      <c r="P128" s="4">
        <v>35621</v>
      </c>
      <c r="Q128" s="5">
        <f>P128/K128*B125</f>
        <v>-23.683662507450588</v>
      </c>
    </row>
    <row r="130" spans="1:17" x14ac:dyDescent="0.25">
      <c r="A130" t="s">
        <v>8</v>
      </c>
      <c r="B130">
        <f>VLOOKUP($A130,$A$5:$H$31,2,FALSE)</f>
        <v>176</v>
      </c>
      <c r="C130">
        <f>VLOOKUP($A130,$A$5:$H$31,3,FALSE)</f>
        <v>46.567</v>
      </c>
      <c r="D130">
        <f>VLOOKUP($A130,$A$5:$H$31,4,FALSE)</f>
        <v>0</v>
      </c>
      <c r="E130">
        <f>VLOOKUP($A130,$A$5:$H$31,5,FALSE)</f>
        <v>0</v>
      </c>
      <c r="G130">
        <f>VLOOKUP($A130,$A$5:$H$31,7,FALSE)</f>
        <v>21.207000000000001</v>
      </c>
      <c r="H130">
        <f>VLOOKUP($A130,$A$5:$H$31,8,FALSE)</f>
        <v>0</v>
      </c>
    </row>
    <row r="131" spans="1:17" x14ac:dyDescent="0.25">
      <c r="A131" s="2" t="s">
        <v>45</v>
      </c>
      <c r="C131" s="4" t="s">
        <v>18</v>
      </c>
      <c r="G131" s="4" t="s">
        <v>35</v>
      </c>
    </row>
    <row r="132" spans="1:17" x14ac:dyDescent="0.25">
      <c r="A132" s="2" t="s">
        <v>10</v>
      </c>
      <c r="C132" s="4">
        <f>IF(NOT(ISBLANK(C131)),VLOOKUP(C131,$S$41:$U$70,3,FALSE),0)</f>
        <v>30</v>
      </c>
      <c r="D132" s="4">
        <f>IF(NOT(ISBLANK(D131)),VLOOKUP(D131,$S$41:$U$70,3,FALSE),0)</f>
        <v>0</v>
      </c>
      <c r="E132" s="4">
        <f>IF(NOT(ISBLANK(E131)),VLOOKUP(E131,$S$41:$U$70,3,FALSE),0)</f>
        <v>0</v>
      </c>
      <c r="G132" s="4">
        <f>IF(NOT(ISBLANK(G131)),VLOOKUP(G131,$S$41:$U$70,2,FALSE),0)</f>
        <v>304</v>
      </c>
      <c r="H132" s="4">
        <f>IF(NOT(ISBLANK(H131)),VLOOKUP(H131,$S$41:$U$70,2,FALSE),0)</f>
        <v>0</v>
      </c>
    </row>
    <row r="133" spans="1:17" x14ac:dyDescent="0.25">
      <c r="A133" s="2" t="s">
        <v>9</v>
      </c>
      <c r="C133" s="6">
        <f>C132*C130</f>
        <v>1397.01</v>
      </c>
      <c r="D133" s="6">
        <f t="shared" ref="D133" si="2">D132*D130</f>
        <v>0</v>
      </c>
      <c r="E133" s="6">
        <f t="shared" ref="E133" si="3">E132*E130</f>
        <v>0</v>
      </c>
      <c r="F133" s="1"/>
      <c r="G133" s="6">
        <f>G130*G132</f>
        <v>6446.9279999999999</v>
      </c>
      <c r="H133" s="6">
        <f>H130*H132</f>
        <v>0</v>
      </c>
      <c r="I133" s="1"/>
      <c r="J133" s="1" t="str">
        <f>A130</f>
        <v>Food Factory</v>
      </c>
      <c r="K133" s="4">
        <f>SUM(G133:H133)-SUM(C133:E133)</f>
        <v>5049.9179999999997</v>
      </c>
      <c r="L133" s="4">
        <f>SUM(G133:H133)/B130</f>
        <v>36.630272727272725</v>
      </c>
      <c r="M133" s="4">
        <f>K133/B130</f>
        <v>28.692715909090907</v>
      </c>
      <c r="N133" s="3">
        <f>K133/SUM(G133:H133)</f>
        <v>0.78330609555434771</v>
      </c>
      <c r="O133" s="1"/>
      <c r="P133" s="4">
        <v>71504</v>
      </c>
      <c r="Q133" s="5">
        <f>P133/K133*B130</f>
        <v>2492.0610592092785</v>
      </c>
    </row>
    <row r="135" spans="1:17" x14ac:dyDescent="0.25">
      <c r="A135" t="s">
        <v>67</v>
      </c>
      <c r="B135">
        <f>VLOOKUP($A135,$A$5:$H$31,2,FALSE)</f>
        <v>137</v>
      </c>
      <c r="C135">
        <f>VLOOKUP($A135,$A$5:$H$31,3,FALSE)</f>
        <v>43.665999999999997</v>
      </c>
      <c r="D135">
        <f>VLOOKUP($A135,$A$5:$H$31,4,FALSE)</f>
        <v>0</v>
      </c>
      <c r="E135">
        <f>VLOOKUP($A135,$A$5:$H$31,5,FALSE)</f>
        <v>0</v>
      </c>
      <c r="G135">
        <f>VLOOKUP($A135,$A$5:$H$31,7,FALSE)</f>
        <v>1.7130000000000001</v>
      </c>
      <c r="H135">
        <f>VLOOKUP($A135,$A$5:$H$31,8,FALSE)</f>
        <v>0</v>
      </c>
    </row>
    <row r="136" spans="1:17" x14ac:dyDescent="0.25">
      <c r="A136" s="2" t="s">
        <v>45</v>
      </c>
      <c r="C136" s="4" t="s">
        <v>18</v>
      </c>
      <c r="D136" s="4" t="s">
        <v>15</v>
      </c>
      <c r="G136" s="4" t="s">
        <v>33</v>
      </c>
    </row>
    <row r="137" spans="1:17" x14ac:dyDescent="0.25">
      <c r="A137" s="2" t="s">
        <v>10</v>
      </c>
      <c r="C137" s="4">
        <f>IF(NOT(ISBLANK(C136)),VLOOKUP(C136,$S$41:$U$70,3,FALSE),0)</f>
        <v>30</v>
      </c>
      <c r="D137" s="4">
        <f>IF(NOT(ISBLANK(D136)),VLOOKUP(D136,$S$41:$U$70,3,FALSE),0)</f>
        <v>5.91</v>
      </c>
      <c r="E137" s="4">
        <f>IF(NOT(ISBLANK(E136)),VLOOKUP(E136,$S$41:$U$70,3,FALSE),0)</f>
        <v>0</v>
      </c>
      <c r="G137" s="4">
        <f>IF(NOT(ISBLANK(G136)),VLOOKUP(G136,$S$41:$U$70,2,FALSE),0)</f>
        <v>836</v>
      </c>
      <c r="H137" s="4">
        <f>IF(NOT(ISBLANK(H136)),VLOOKUP(H136,$S$41:$U$70,2,FALSE),0)</f>
        <v>0</v>
      </c>
    </row>
    <row r="138" spans="1:17" x14ac:dyDescent="0.25">
      <c r="A138" s="2" t="s">
        <v>9</v>
      </c>
      <c r="C138" s="6">
        <f>C137*C135</f>
        <v>1309.98</v>
      </c>
      <c r="D138" s="6">
        <f>D137*D135</f>
        <v>0</v>
      </c>
      <c r="E138" s="6">
        <f>E137*E135</f>
        <v>0</v>
      </c>
      <c r="F138" s="1"/>
      <c r="G138" s="6">
        <f>G135*G137</f>
        <v>1432.068</v>
      </c>
      <c r="H138" s="6">
        <f>H135*H137</f>
        <v>0</v>
      </c>
      <c r="I138" s="1"/>
      <c r="J138" s="1" t="str">
        <f>A135</f>
        <v>Distillery</v>
      </c>
      <c r="K138" s="4">
        <f>SUM(G138:H138)-SUM(C138:E138)</f>
        <v>122.08799999999997</v>
      </c>
      <c r="L138" s="4">
        <f>SUM(G138:H138)/B135</f>
        <v>10.45305109489051</v>
      </c>
      <c r="M138" s="4">
        <f>K138/B135</f>
        <v>0.89115328467153254</v>
      </c>
      <c r="N138" s="3">
        <f>K138/SUM(G138:H138)</f>
        <v>8.5252934916498352E-2</v>
      </c>
      <c r="O138" s="1"/>
      <c r="P138" s="4">
        <v>37951</v>
      </c>
      <c r="Q138" s="5">
        <f>P138/K138*B135</f>
        <v>42586.388506650954</v>
      </c>
    </row>
    <row r="140" spans="1:17" x14ac:dyDescent="0.25">
      <c r="A140" t="s">
        <v>69</v>
      </c>
      <c r="B140" t="e">
        <f>VLOOKUP($A140,$A$5:$H$31,2,FALSE)</f>
        <v>#N/A</v>
      </c>
      <c r="C140" t="e">
        <f>VLOOKUP($A140,$A$5:$H$31,3,FALSE)</f>
        <v>#N/A</v>
      </c>
      <c r="D140" t="e">
        <f>VLOOKUP($A140,$A$5:$H$31,4,FALSE)</f>
        <v>#N/A</v>
      </c>
      <c r="E140" t="e">
        <f>VLOOKUP($A140,$A$5:$H$31,5,FALSE)</f>
        <v>#N/A</v>
      </c>
      <c r="G140" t="e">
        <f>VLOOKUP($A140,$A$5:$H$31,7,FALSE)</f>
        <v>#N/A</v>
      </c>
      <c r="H140" t="e">
        <f>VLOOKUP($A140,$A$5:$H$31,8,FALSE)</f>
        <v>#N/A</v>
      </c>
    </row>
    <row r="141" spans="1:17" x14ac:dyDescent="0.25">
      <c r="A141" s="2" t="s">
        <v>45</v>
      </c>
      <c r="C141" s="4" t="s">
        <v>16</v>
      </c>
      <c r="D141" s="4" t="s">
        <v>22</v>
      </c>
      <c r="E141" s="4" t="s">
        <v>23</v>
      </c>
      <c r="G141" s="4" t="s">
        <v>24</v>
      </c>
    </row>
    <row r="142" spans="1:17" x14ac:dyDescent="0.25">
      <c r="A142" s="2" t="s">
        <v>10</v>
      </c>
      <c r="C142" s="4">
        <f>IF(NOT(ISBLANK(C141)),VLOOKUP(C141,$S$41:$U$70,3,FALSE),0)</f>
        <v>29</v>
      </c>
      <c r="D142" s="4">
        <f>IF(NOT(ISBLANK(D141)),VLOOKUP(D141,$S$41:$U$70,3,FALSE),0)</f>
        <v>26</v>
      </c>
      <c r="E142" s="4">
        <f>IF(NOT(ISBLANK(E141)),VLOOKUP(E141,$S$41:$U$70,3,FALSE),0)</f>
        <v>70</v>
      </c>
      <c r="G142" s="4">
        <f>IF(NOT(ISBLANK(G141)),VLOOKUP(G141,$S$41:$U$70,2,FALSE),0)</f>
        <v>2705</v>
      </c>
      <c r="H142" s="4">
        <f>IF(NOT(ISBLANK(H141)),VLOOKUP(H141,$S$41:$U$70,2,FALSE),0)</f>
        <v>0</v>
      </c>
    </row>
    <row r="143" spans="1:17" x14ac:dyDescent="0.25">
      <c r="A143" s="2" t="s">
        <v>9</v>
      </c>
      <c r="C143" s="6" t="e">
        <f>C142*C140</f>
        <v>#N/A</v>
      </c>
      <c r="D143" s="6" t="e">
        <f>D142*D140</f>
        <v>#N/A</v>
      </c>
      <c r="E143" s="6" t="e">
        <f>E142*E140</f>
        <v>#N/A</v>
      </c>
      <c r="F143" s="1"/>
      <c r="G143" s="6" t="e">
        <f>G140*G142</f>
        <v>#N/A</v>
      </c>
      <c r="H143" s="6" t="e">
        <f>H140*H142</f>
        <v>#N/A</v>
      </c>
      <c r="I143" s="1"/>
      <c r="J143" s="1" t="str">
        <f>A140</f>
        <v>Chemical Plant</v>
      </c>
      <c r="K143" s="4" t="e">
        <f>SUM(G143:H143)-SUM(C143:E143)</f>
        <v>#N/A</v>
      </c>
      <c r="L143" s="4" t="e">
        <f>SUM(G143:H143)/B140</f>
        <v>#N/A</v>
      </c>
      <c r="M143" s="4" t="e">
        <f>K143/B140</f>
        <v>#N/A</v>
      </c>
      <c r="N143" s="3" t="e">
        <f>K143/SUM(G143:H143)</f>
        <v>#N/A</v>
      </c>
      <c r="O143" s="1"/>
      <c r="P143" s="4">
        <v>0</v>
      </c>
      <c r="Q143" s="5" t="e">
        <f>P143/K143*B140</f>
        <v>#N/A</v>
      </c>
    </row>
    <row r="145" spans="1:17" x14ac:dyDescent="0.25">
      <c r="A145" t="s">
        <v>70</v>
      </c>
      <c r="B145" t="e">
        <f>VLOOKUP($A145,$A$5:$H$31,2,FALSE)</f>
        <v>#N/A</v>
      </c>
      <c r="C145" t="e">
        <f>VLOOKUP($A145,$A$5:$H$31,3,FALSE)</f>
        <v>#N/A</v>
      </c>
      <c r="D145" t="e">
        <f>VLOOKUP($A145,$A$5:$H$31,4,FALSE)</f>
        <v>#N/A</v>
      </c>
      <c r="E145" t="e">
        <f>VLOOKUP($A145,$A$5:$H$31,5,FALSE)</f>
        <v>#N/A</v>
      </c>
      <c r="G145" t="e">
        <f>VLOOKUP($A145,$A$5:$H$31,7,FALSE)</f>
        <v>#N/A</v>
      </c>
      <c r="H145" t="e">
        <f>VLOOKUP($A145,$A$5:$H$31,8,FALSE)</f>
        <v>#N/A</v>
      </c>
    </row>
    <row r="146" spans="1:17" x14ac:dyDescent="0.25">
      <c r="A146" s="2" t="s">
        <v>45</v>
      </c>
      <c r="C146" s="4" t="s">
        <v>24</v>
      </c>
      <c r="D146" s="4" t="s">
        <v>23</v>
      </c>
      <c r="E146" s="4" t="s">
        <v>15</v>
      </c>
      <c r="G146" s="4" t="s">
        <v>43</v>
      </c>
    </row>
    <row r="147" spans="1:17" x14ac:dyDescent="0.25">
      <c r="A147" s="2" t="s">
        <v>10</v>
      </c>
      <c r="C147" s="4">
        <f>IF(NOT(ISBLANK(C146)),VLOOKUP(C146,$S$41:$U$70,3,FALSE),0)</f>
        <v>2998</v>
      </c>
      <c r="D147" s="4">
        <f>IF(NOT(ISBLANK(D146)),VLOOKUP(D146,$S$41:$U$70,3,FALSE),0)</f>
        <v>70</v>
      </c>
      <c r="E147" s="4">
        <f>IF(NOT(ISBLANK(E146)),VLOOKUP(E146,$S$41:$U$70,3,FALSE),0)</f>
        <v>5.91</v>
      </c>
      <c r="G147" s="4">
        <f>IF(NOT(ISBLANK(G146)),VLOOKUP(G146,$S$41:$U$70,2,FALSE),0)</f>
        <v>1101</v>
      </c>
      <c r="H147" s="4">
        <f>IF(NOT(ISBLANK(H146)),VLOOKUP(H146,$S$41:$U$70,2,FALSE),0)</f>
        <v>0</v>
      </c>
    </row>
    <row r="148" spans="1:17" x14ac:dyDescent="0.25">
      <c r="A148" s="2" t="s">
        <v>9</v>
      </c>
      <c r="C148" s="6" t="e">
        <f>C147*C145</f>
        <v>#N/A</v>
      </c>
      <c r="D148" s="6" t="e">
        <f>D147*D145</f>
        <v>#N/A</v>
      </c>
      <c r="E148" s="6" t="e">
        <f>E147*E145</f>
        <v>#N/A</v>
      </c>
      <c r="F148" s="1"/>
      <c r="G148" s="6" t="e">
        <f>G145*G147</f>
        <v>#N/A</v>
      </c>
      <c r="H148" s="6" t="e">
        <f>H145*H147</f>
        <v>#N/A</v>
      </c>
      <c r="I148" s="1"/>
      <c r="J148" s="1" t="str">
        <f>A145</f>
        <v>Plastics Factory</v>
      </c>
      <c r="K148" s="4" t="e">
        <f>SUM(G148:H148)-SUM(C148:E148)</f>
        <v>#N/A</v>
      </c>
      <c r="L148" s="4" t="e">
        <f>SUM(G148:H148)/B145</f>
        <v>#N/A</v>
      </c>
      <c r="M148" s="4" t="e">
        <f>K148/B145</f>
        <v>#N/A</v>
      </c>
      <c r="N148" s="3" t="e">
        <f>K148/SUM(G148:H148)</f>
        <v>#N/A</v>
      </c>
      <c r="O148" s="1"/>
      <c r="P148" s="4">
        <v>33226</v>
      </c>
      <c r="Q148" s="5" t="e">
        <f>P148/K148*B145</f>
        <v>#N/A</v>
      </c>
    </row>
    <row r="150" spans="1:17" x14ac:dyDescent="0.25">
      <c r="A150" t="s">
        <v>89</v>
      </c>
      <c r="B150">
        <f>VLOOKUP($A150,$A$5:$H$31,2,FALSE)</f>
        <v>75</v>
      </c>
      <c r="C150">
        <f>VLOOKUP($A150,$A$5:$H$31,3,FALSE)</f>
        <v>18.126999999999999</v>
      </c>
      <c r="D150">
        <f>VLOOKUP($A150,$A$5:$H$31,4,FALSE)</f>
        <v>0.39300000000000002</v>
      </c>
      <c r="E150">
        <f>VLOOKUP($A150,$A$5:$H$31,5,FALSE)</f>
        <v>0</v>
      </c>
      <c r="G150">
        <f>VLOOKUP($A150,$A$5:$H$31,7,FALSE)</f>
        <v>2.8420000000000001</v>
      </c>
      <c r="H150">
        <f>VLOOKUP($A150,$A$5:$H$31,8,FALSE)</f>
        <v>0</v>
      </c>
    </row>
    <row r="151" spans="1:17" x14ac:dyDescent="0.25">
      <c r="A151" s="2" t="s">
        <v>45</v>
      </c>
      <c r="C151" s="4" t="s">
        <v>18</v>
      </c>
      <c r="D151" s="4" t="s">
        <v>24</v>
      </c>
      <c r="E151" s="4" t="s">
        <v>15</v>
      </c>
      <c r="G151" s="4" t="s">
        <v>32</v>
      </c>
    </row>
    <row r="152" spans="1:17" x14ac:dyDescent="0.25">
      <c r="A152" s="2" t="s">
        <v>10</v>
      </c>
      <c r="C152" s="4">
        <f>IF(NOT(ISBLANK(C151)),VLOOKUP(C151,$S$41:$U$70,3,FALSE),0)</f>
        <v>30</v>
      </c>
      <c r="D152" s="4">
        <f>IF(NOT(ISBLANK(D151)),VLOOKUP(D151,$S$41:$U$70,3,FALSE),0)</f>
        <v>2998</v>
      </c>
      <c r="E152" s="4">
        <f>IF(NOT(ISBLANK(E151)),VLOOKUP(E151,$S$41:$U$70,3,FALSE),0)</f>
        <v>5.91</v>
      </c>
      <c r="G152" s="4">
        <f>IF(NOT(ISBLANK(G151)),VLOOKUP(G151,$S$41:$U$70,2,FALSE),0)</f>
        <v>857</v>
      </c>
      <c r="H152" s="4">
        <f>IF(NOT(ISBLANK(H151)),VLOOKUP(H151,$S$41:$U$70,2,FALSE),0)</f>
        <v>0</v>
      </c>
    </row>
    <row r="153" spans="1:17" x14ac:dyDescent="0.25">
      <c r="A153" s="2" t="s">
        <v>9</v>
      </c>
      <c r="C153" s="6">
        <f>C152*C150</f>
        <v>543.80999999999995</v>
      </c>
      <c r="D153" s="6">
        <f>D152*D150</f>
        <v>1178.2139999999999</v>
      </c>
      <c r="E153" s="6">
        <f>E152*E150</f>
        <v>0</v>
      </c>
      <c r="F153" s="1"/>
      <c r="G153" s="6">
        <f>G150*G152</f>
        <v>2435.5940000000001</v>
      </c>
      <c r="H153" s="6">
        <f>H150*H152</f>
        <v>0</v>
      </c>
      <c r="I153" s="1"/>
      <c r="J153" s="1" t="str">
        <f>A150</f>
        <v>Fabric Factory</v>
      </c>
      <c r="K153" s="4">
        <f>SUM(G153:H153)-SUM(C153:E153)</f>
        <v>713.57000000000016</v>
      </c>
      <c r="L153" s="4">
        <f>SUM(G153:H153)/B150</f>
        <v>32.474586666666667</v>
      </c>
      <c r="M153" s="4">
        <f>K153/B150</f>
        <v>9.5142666666666695</v>
      </c>
      <c r="N153" s="3">
        <f>K153/SUM(G153:H153)</f>
        <v>0.29297575868556097</v>
      </c>
      <c r="O153" s="1"/>
      <c r="P153" s="4">
        <v>35900</v>
      </c>
      <c r="Q153" s="5">
        <f>P153/K153*B150</f>
        <v>3773.2808273890428</v>
      </c>
    </row>
    <row r="154" spans="1:17" x14ac:dyDescent="0.25">
      <c r="A154" s="2"/>
      <c r="C154" s="6"/>
      <c r="D154" s="6"/>
      <c r="E154" s="6"/>
      <c r="F154" s="1"/>
      <c r="G154" s="6"/>
      <c r="H154" s="6"/>
      <c r="I154" s="1"/>
      <c r="J154" s="1"/>
      <c r="O154" s="1"/>
    </row>
    <row r="155" spans="1:17" x14ac:dyDescent="0.25">
      <c r="A155" t="s">
        <v>71</v>
      </c>
      <c r="B155" t="e">
        <f>VLOOKUP($A155,$A$5:$H$31,2,FALSE)</f>
        <v>#N/A</v>
      </c>
      <c r="C155" t="e">
        <f>VLOOKUP($A155,$A$5:$H$31,3,FALSE)</f>
        <v>#N/A</v>
      </c>
      <c r="D155" t="e">
        <f>VLOOKUP($A155,$A$5:$H$31,4,FALSE)</f>
        <v>#N/A</v>
      </c>
      <c r="E155" t="e">
        <f>VLOOKUP($A155,$A$5:$H$31,5,FALSE)</f>
        <v>#N/A</v>
      </c>
      <c r="G155" t="e">
        <f>VLOOKUP($A155,$A$5:$H$31,7,FALSE)</f>
        <v>#N/A</v>
      </c>
      <c r="H155" t="e">
        <f>VLOOKUP($A155,$A$5:$H$31,8,FALSE)</f>
        <v>#N/A</v>
      </c>
    </row>
    <row r="156" spans="1:17" x14ac:dyDescent="0.25">
      <c r="A156" s="2" t="s">
        <v>45</v>
      </c>
      <c r="C156" s="4" t="s">
        <v>19</v>
      </c>
      <c r="G156" s="4" t="s">
        <v>42</v>
      </c>
    </row>
    <row r="157" spans="1:17" x14ac:dyDescent="0.25">
      <c r="A157" s="2" t="s">
        <v>10</v>
      </c>
      <c r="C157" s="4">
        <f>IF(NOT(ISBLANK(C156)),VLOOKUP(C156,$S$41:$U$70,3,FALSE),0)</f>
        <v>1800</v>
      </c>
      <c r="D157" s="4">
        <f>IF(NOT(ISBLANK(D156)),VLOOKUP(D156,$S$41:$U$70,3,FALSE),0)</f>
        <v>0</v>
      </c>
      <c r="E157" s="4">
        <f>IF(NOT(ISBLANK(E156)),VLOOKUP(E156,$S$41:$U$70,3,FALSE),0)</f>
        <v>0</v>
      </c>
      <c r="G157" s="4">
        <f>IF(NOT(ISBLANK(G156)),VLOOKUP(G156,$S$41:$U$70,2,FALSE),0)</f>
        <v>2497</v>
      </c>
      <c r="H157" s="4">
        <f>IF(NOT(ISBLANK(H156)),VLOOKUP(H156,$S$41:$U$70,2,FALSE),0)</f>
        <v>0</v>
      </c>
    </row>
    <row r="158" spans="1:17" x14ac:dyDescent="0.25">
      <c r="A158" s="2" t="s">
        <v>9</v>
      </c>
      <c r="C158" s="6" t="e">
        <f>C157*C155</f>
        <v>#N/A</v>
      </c>
      <c r="D158" s="6" t="e">
        <f>D157*D155</f>
        <v>#N/A</v>
      </c>
      <c r="E158" s="6" t="e">
        <f>E157*E155</f>
        <v>#N/A</v>
      </c>
      <c r="F158" s="1"/>
      <c r="G158" s="6" t="e">
        <f>G155*G157</f>
        <v>#N/A</v>
      </c>
      <c r="H158" s="6" t="e">
        <f>H155*H157</f>
        <v>#N/A</v>
      </c>
      <c r="I158" s="1"/>
      <c r="J158" s="1" t="str">
        <f>A155</f>
        <v>Mech Component</v>
      </c>
      <c r="K158" s="4" t="e">
        <f>SUM(G158:H158)-SUM(C158:E158)</f>
        <v>#N/A</v>
      </c>
      <c r="L158" s="4" t="e">
        <f>SUM(G158:H158)/B155</f>
        <v>#N/A</v>
      </c>
      <c r="M158" s="4" t="e">
        <f>K158/B155</f>
        <v>#N/A</v>
      </c>
      <c r="N158" s="3" t="e">
        <f>K158/SUM(G158:H158)</f>
        <v>#N/A</v>
      </c>
      <c r="O158" s="1"/>
      <c r="P158" s="4">
        <v>0</v>
      </c>
      <c r="Q158" s="5" t="e">
        <f>P158/K158*B155</f>
        <v>#N/A</v>
      </c>
    </row>
    <row r="160" spans="1:17" x14ac:dyDescent="0.25">
      <c r="A160" t="s">
        <v>72</v>
      </c>
      <c r="B160" t="e">
        <f>VLOOKUP($A160,$A$5:$H$31,2,FALSE)</f>
        <v>#N/A</v>
      </c>
      <c r="C160" t="e">
        <f>VLOOKUP($A160,$A$5:$H$31,3,FALSE)</f>
        <v>#N/A</v>
      </c>
      <c r="D160" t="e">
        <f>VLOOKUP($A160,$A$5:$H$31,4,FALSE)</f>
        <v>#N/A</v>
      </c>
      <c r="E160" t="e">
        <f>VLOOKUP($A160,$A$5:$H$31,5,FALSE)</f>
        <v>#N/A</v>
      </c>
      <c r="G160" t="e">
        <f>VLOOKUP($A160,$A$5:$H$31,7,FALSE)</f>
        <v>#N/A</v>
      </c>
      <c r="H160" t="e">
        <f>VLOOKUP($A160,$A$5:$H$31,8,FALSE)</f>
        <v>#N/A</v>
      </c>
    </row>
    <row r="161" spans="1:17" x14ac:dyDescent="0.25">
      <c r="A161" s="2" t="s">
        <v>45</v>
      </c>
      <c r="C161" s="4" t="s">
        <v>43</v>
      </c>
      <c r="D161" s="4" t="s">
        <v>19</v>
      </c>
      <c r="E161" s="4" t="s">
        <v>24</v>
      </c>
      <c r="G161" s="4" t="s">
        <v>41</v>
      </c>
    </row>
    <row r="162" spans="1:17" x14ac:dyDescent="0.25">
      <c r="A162" s="2" t="s">
        <v>10</v>
      </c>
      <c r="C162" s="4">
        <f>IF(NOT(ISBLANK(C161)),VLOOKUP(C161,$S$41:$U$70,3,FALSE),0)</f>
        <v>1224</v>
      </c>
      <c r="D162" s="4">
        <f>IF(NOT(ISBLANK(D161)),VLOOKUP(D161,$S$41:$U$70,3,FALSE),0)</f>
        <v>1800</v>
      </c>
      <c r="E162" s="4">
        <f>IF(NOT(ISBLANK(E161)),VLOOKUP(E161,$S$41:$U$70,3,FALSE),0)</f>
        <v>2998</v>
      </c>
      <c r="G162" s="4">
        <f>IF(NOT(ISBLANK(G161)),VLOOKUP(G161,$S$41:$U$70,2,FALSE),0)</f>
        <v>2211</v>
      </c>
      <c r="H162" s="4">
        <f>IF(NOT(ISBLANK(H161)),VLOOKUP(H161,$S$41:$U$70,2,FALSE),0)</f>
        <v>0</v>
      </c>
    </row>
    <row r="163" spans="1:17" x14ac:dyDescent="0.25">
      <c r="A163" s="2" t="s">
        <v>9</v>
      </c>
      <c r="C163" s="6" t="e">
        <f>C162*C160</f>
        <v>#N/A</v>
      </c>
      <c r="D163" s="6" t="e">
        <f>D162*D160</f>
        <v>#N/A</v>
      </c>
      <c r="E163" s="6" t="e">
        <f>E162*E160</f>
        <v>#N/A</v>
      </c>
      <c r="F163" s="1"/>
      <c r="G163" s="6" t="e">
        <f>G160*G162</f>
        <v>#N/A</v>
      </c>
      <c r="H163" s="6" t="e">
        <f>H160*H162</f>
        <v>#N/A</v>
      </c>
      <c r="I163" s="1"/>
      <c r="J163" s="1" t="str">
        <f>A160</f>
        <v>Elect Comp</v>
      </c>
      <c r="K163" s="4" t="e">
        <f>SUM(G163:H163)-SUM(C163:E163)</f>
        <v>#N/A</v>
      </c>
      <c r="L163" s="4" t="e">
        <f>SUM(G163:H163)/B160</f>
        <v>#N/A</v>
      </c>
      <c r="M163" s="4" t="e">
        <f>K163/B160</f>
        <v>#N/A</v>
      </c>
      <c r="N163" s="3" t="e">
        <f>K163/SUM(G163:H163)</f>
        <v>#N/A</v>
      </c>
      <c r="O163" s="1"/>
      <c r="P163" s="4">
        <v>0</v>
      </c>
      <c r="Q163" s="5" t="e">
        <f>P163/K163*B160</f>
        <v>#N/A</v>
      </c>
    </row>
    <row r="165" spans="1:17" x14ac:dyDescent="0.25">
      <c r="A165" t="s">
        <v>73</v>
      </c>
      <c r="B165">
        <f>VLOOKUP($A165,$A$5:$H$31,2,FALSE)</f>
        <v>55</v>
      </c>
      <c r="C165">
        <f>VLOOKUP($A165,$A$5:$H$31,3,FALSE)</f>
        <v>1.502</v>
      </c>
      <c r="D165">
        <f>VLOOKUP($A165,$A$5:$H$31,4,FALSE)</f>
        <v>0</v>
      </c>
      <c r="E165">
        <f>VLOOKUP($A165,$A$5:$H$31,5,FALSE)</f>
        <v>0</v>
      </c>
      <c r="G165">
        <f>VLOOKUP($A165,$A$5:$H$31,7,FALSE)</f>
        <v>0.48099999999999998</v>
      </c>
      <c r="H165">
        <f>VLOOKUP($A165,$A$5:$H$31,8,FALSE)</f>
        <v>0</v>
      </c>
    </row>
    <row r="166" spans="1:17" x14ac:dyDescent="0.25">
      <c r="A166" s="2" t="s">
        <v>45</v>
      </c>
      <c r="C166" s="4" t="s">
        <v>32</v>
      </c>
      <c r="G166" s="4" t="s">
        <v>36</v>
      </c>
    </row>
    <row r="167" spans="1:17" x14ac:dyDescent="0.25">
      <c r="A167" s="2" t="s">
        <v>10</v>
      </c>
      <c r="C167" s="4">
        <f>IF(NOT(ISBLANK(C166)),VLOOKUP(C166,$S$41:$U$70,3,FALSE),0)</f>
        <v>954</v>
      </c>
      <c r="D167" s="4">
        <f>IF(NOT(ISBLANK(D166)),VLOOKUP(D166,$S$41:$U$70,3,FALSE),0)</f>
        <v>0</v>
      </c>
      <c r="E167" s="4">
        <f>IF(NOT(ISBLANK(E166)),VLOOKUP(E166,$S$41:$U$70,3,FALSE),0)</f>
        <v>0</v>
      </c>
      <c r="G167" s="4">
        <f>IF(NOT(ISBLANK(G166)),VLOOKUP(G166,$S$41:$U$70,2,FALSE),0)</f>
        <v>11703</v>
      </c>
      <c r="H167" s="4">
        <f>IF(NOT(ISBLANK(H166)),VLOOKUP(H166,$S$41:$U$70,2,FALSE),0)</f>
        <v>0</v>
      </c>
    </row>
    <row r="168" spans="1:17" x14ac:dyDescent="0.25">
      <c r="A168" s="2" t="s">
        <v>9</v>
      </c>
      <c r="C168" s="6">
        <f>C167*C165</f>
        <v>1432.9079999999999</v>
      </c>
      <c r="D168" s="6">
        <f>D167*D165</f>
        <v>0</v>
      </c>
      <c r="E168" s="6">
        <f>E167*E165</f>
        <v>0</v>
      </c>
      <c r="F168" s="1"/>
      <c r="G168" s="6">
        <f>G165*G167</f>
        <v>5629.143</v>
      </c>
      <c r="H168" s="6">
        <f>H165*H167</f>
        <v>0</v>
      </c>
      <c r="I168" s="1"/>
      <c r="J168" s="1" t="str">
        <f>A165</f>
        <v>Clothing Factory</v>
      </c>
      <c r="K168" s="4">
        <f>SUM(G168:H168)-SUM(C168:E168)</f>
        <v>4196.2350000000006</v>
      </c>
      <c r="L168" s="4">
        <f>SUM(G168:H168)/B165</f>
        <v>102.34805454545454</v>
      </c>
      <c r="M168" s="4">
        <f>K168/B165</f>
        <v>76.295181818181831</v>
      </c>
      <c r="N168" s="3">
        <f>K168/SUM(G168:H168)</f>
        <v>0.74544828582254896</v>
      </c>
      <c r="O168" s="1"/>
      <c r="P168" s="4">
        <v>49231</v>
      </c>
      <c r="Q168" s="5">
        <f>P168/K168*B165</f>
        <v>645.27010522527928</v>
      </c>
    </row>
    <row r="170" spans="1:17" x14ac:dyDescent="0.25">
      <c r="A170" t="s">
        <v>74</v>
      </c>
      <c r="B170" t="e">
        <f>VLOOKUP($A170,$A$5:$H$31,2,FALSE)</f>
        <v>#N/A</v>
      </c>
      <c r="C170" t="e">
        <f>VLOOKUP($A170,$A$5:$H$31,3,FALSE)</f>
        <v>#N/A</v>
      </c>
      <c r="D170" t="e">
        <f>VLOOKUP($A170,$A$5:$H$31,4,FALSE)</f>
        <v>#N/A</v>
      </c>
      <c r="E170" t="e">
        <f>VLOOKUP($A170,$A$5:$H$31,5,FALSE)</f>
        <v>#N/A</v>
      </c>
      <c r="G170" t="e">
        <f>VLOOKUP($A170,$A$5:$H$31,7,FALSE)</f>
        <v>#N/A</v>
      </c>
      <c r="H170" t="e">
        <f>VLOOKUP($A170,$A$5:$H$31,8,FALSE)</f>
        <v>#N/A</v>
      </c>
    </row>
    <row r="171" spans="1:17" x14ac:dyDescent="0.25">
      <c r="A171" s="2" t="s">
        <v>45</v>
      </c>
      <c r="C171" s="4" t="s">
        <v>41</v>
      </c>
      <c r="D171" s="4" t="s">
        <v>43</v>
      </c>
      <c r="E171" s="4" t="s">
        <v>42</v>
      </c>
      <c r="G171" s="4" t="s">
        <v>44</v>
      </c>
    </row>
    <row r="172" spans="1:17" x14ac:dyDescent="0.25">
      <c r="A172" s="2" t="s">
        <v>10</v>
      </c>
      <c r="C172" s="4">
        <f>IF(NOT(ISBLANK(C171)),VLOOKUP(C171,$S$41:$U$70,3,FALSE),0)</f>
        <v>2452</v>
      </c>
      <c r="D172" s="4">
        <f>IF(NOT(ISBLANK(D171)),VLOOKUP(D171,$S$41:$U$70,3,FALSE),0)</f>
        <v>1224</v>
      </c>
      <c r="E172" s="4">
        <f>IF(NOT(ISBLANK(E171)),VLOOKUP(E171,$S$41:$U$70,3,FALSE),0)</f>
        <v>2767</v>
      </c>
      <c r="G172" s="4">
        <f>IF(NOT(ISBLANK(G171)),VLOOKUP(G171,$S$41:$U$70,2,FALSE),0)</f>
        <v>2484</v>
      </c>
      <c r="H172" s="4">
        <f>IF(NOT(ISBLANK(H171)),VLOOKUP(H171,$S$41:$U$70,2,FALSE),0)</f>
        <v>0</v>
      </c>
    </row>
    <row r="173" spans="1:17" x14ac:dyDescent="0.25">
      <c r="A173" s="2" t="s">
        <v>9</v>
      </c>
      <c r="C173" s="6" t="e">
        <f>C172*C170</f>
        <v>#N/A</v>
      </c>
      <c r="D173" s="6" t="e">
        <f>D172*D170</f>
        <v>#N/A</v>
      </c>
      <c r="E173" s="6" t="e">
        <f>E172*E170</f>
        <v>#N/A</v>
      </c>
      <c r="F173" s="1"/>
      <c r="G173" s="6" t="e">
        <f>G170*G172</f>
        <v>#N/A</v>
      </c>
      <c r="H173" s="6" t="e">
        <f>H170*H172</f>
        <v>#N/A</v>
      </c>
      <c r="I173" s="1"/>
      <c r="J173" s="1" t="str">
        <f>A170</f>
        <v>Elect Assembly</v>
      </c>
      <c r="K173" s="4" t="e">
        <f>SUM(G173:H173)-SUM(C173:E173)</f>
        <v>#N/A</v>
      </c>
      <c r="L173" s="4" t="e">
        <f>SUM(G173:H173)/B170</f>
        <v>#N/A</v>
      </c>
      <c r="M173" s="4" t="e">
        <f>K173/B170</f>
        <v>#N/A</v>
      </c>
      <c r="N173" s="3" t="e">
        <f>K173/SUM(G173:H173)</f>
        <v>#N/A</v>
      </c>
      <c r="O173" s="1"/>
      <c r="P173" s="4">
        <v>0</v>
      </c>
      <c r="Q173" s="5" t="e">
        <f>P173/K173*B170</f>
        <v>#N/A</v>
      </c>
    </row>
    <row r="174" spans="1:17" x14ac:dyDescent="0.25">
      <c r="C174" s="7"/>
      <c r="D174" s="7"/>
      <c r="E174" s="7"/>
      <c r="G174" s="7"/>
      <c r="H174" s="7"/>
    </row>
    <row r="175" spans="1:17" x14ac:dyDescent="0.25">
      <c r="A175" t="s">
        <v>77</v>
      </c>
      <c r="B175">
        <f>VLOOKUP($A175,$A$5:$H$32,2,FALSE)</f>
        <v>50</v>
      </c>
      <c r="C175">
        <f>VLOOKUP($A175,$A$5:$H$32,3,FALSE)</f>
        <v>6.4210000000000003</v>
      </c>
      <c r="D175">
        <f>VLOOKUP($A175,$A$5:$H$32,4,FALSE)</f>
        <v>50.811</v>
      </c>
      <c r="E175">
        <f>VLOOKUP($A175,$A$5:$H$32,5,FALSE)</f>
        <v>0</v>
      </c>
      <c r="G175">
        <f>VLOOKUP($A175,$A$5:$H$32,7,FALSE)</f>
        <v>22.777999999999999</v>
      </c>
      <c r="H175">
        <f>VLOOKUP($A175,$A$5:$H$32,8,FALSE)</f>
        <v>0</v>
      </c>
    </row>
    <row r="176" spans="1:17" x14ac:dyDescent="0.25">
      <c r="A176" s="2" t="s">
        <v>45</v>
      </c>
      <c r="C176" s="4" t="s">
        <v>34</v>
      </c>
      <c r="D176" s="4" t="s">
        <v>16</v>
      </c>
      <c r="G176" s="4" t="s">
        <v>20</v>
      </c>
    </row>
    <row r="177" spans="1:17" x14ac:dyDescent="0.25">
      <c r="A177" s="2" t="s">
        <v>10</v>
      </c>
      <c r="C177" s="4">
        <f>IF(NOT(ISBLANK(C176)),VLOOKUP(C176,$S$41:$U$70,3,FALSE),0)</f>
        <v>77</v>
      </c>
      <c r="D177" s="4">
        <f>IF(NOT(ISBLANK(D176)),VLOOKUP(D176,$S$41:$U$70,3,FALSE),0)</f>
        <v>29</v>
      </c>
      <c r="E177" s="4">
        <f>IF(NOT(ISBLANK(E176)),VLOOKUP(E176,$S$41:$U$70,3,FALSE),0)</f>
        <v>0</v>
      </c>
      <c r="G177" s="4">
        <f>IF(NOT(ISBLANK(G176)),VLOOKUP(G176,$S$41:$U$70,2,FALSE),0)</f>
        <v>47</v>
      </c>
      <c r="H177" s="4">
        <f>IF(NOT(ISBLANK(H176)),VLOOKUP(H176,$S$41:$U$70,2,FALSE),0)</f>
        <v>0</v>
      </c>
    </row>
    <row r="178" spans="1:17" x14ac:dyDescent="0.25">
      <c r="A178" s="2" t="s">
        <v>9</v>
      </c>
      <c r="C178" s="6">
        <f>C177*C175</f>
        <v>494.41700000000003</v>
      </c>
      <c r="D178" s="6">
        <f>D177*D175</f>
        <v>1473.519</v>
      </c>
      <c r="E178" s="6">
        <f>E177*E175</f>
        <v>0</v>
      </c>
      <c r="F178" s="1"/>
      <c r="G178" s="6">
        <f>G175*G177</f>
        <v>1070.566</v>
      </c>
      <c r="H178" s="6">
        <f>H175*H177</f>
        <v>0</v>
      </c>
      <c r="I178" s="1"/>
      <c r="J178" s="1" t="str">
        <f>A175</f>
        <v>Prefab factory</v>
      </c>
      <c r="K178" s="4">
        <f>SUM(G178:H178)-SUM(C178:E178)</f>
        <v>-897.37000000000012</v>
      </c>
      <c r="L178" s="4">
        <f>SUM(G178:H178)/B175</f>
        <v>21.41132</v>
      </c>
      <c r="M178" s="4">
        <f>K178/B175</f>
        <v>-17.947400000000002</v>
      </c>
      <c r="N178" s="3">
        <f>K178/SUM(G178:H178)</f>
        <v>-0.83822015644061187</v>
      </c>
      <c r="O178" s="1"/>
      <c r="P178" s="4">
        <v>36860</v>
      </c>
      <c r="Q178" s="5">
        <f>P178/K178*B175</f>
        <v>-2053.7793775142918</v>
      </c>
    </row>
    <row r="179" spans="1:17" x14ac:dyDescent="0.25">
      <c r="C179" s="7"/>
      <c r="D179" s="7"/>
      <c r="E179" s="7"/>
      <c r="G179" s="7"/>
      <c r="H179" s="7"/>
    </row>
    <row r="180" spans="1:17" x14ac:dyDescent="0.25">
      <c r="A180" s="2"/>
    </row>
    <row r="181" spans="1:17" x14ac:dyDescent="0.25">
      <c r="A181" s="2"/>
    </row>
    <row r="182" spans="1:17" x14ac:dyDescent="0.25">
      <c r="A182" s="2"/>
      <c r="C182" s="6"/>
      <c r="D182" s="6"/>
      <c r="E182" s="6"/>
      <c r="F182" s="1"/>
      <c r="G182" s="6"/>
      <c r="H182" s="6"/>
      <c r="I182" s="1"/>
      <c r="J182" s="1"/>
      <c r="O182" s="1"/>
    </row>
    <row r="184" spans="1:17" x14ac:dyDescent="0.25">
      <c r="C184" s="7"/>
      <c r="D184" s="7"/>
      <c r="E184" s="7"/>
      <c r="G184" s="7"/>
      <c r="H184" s="7"/>
    </row>
    <row r="185" spans="1:17" x14ac:dyDescent="0.25">
      <c r="A185" s="2"/>
    </row>
    <row r="186" spans="1:17" x14ac:dyDescent="0.25">
      <c r="A186" s="2"/>
    </row>
    <row r="187" spans="1:17" x14ac:dyDescent="0.25">
      <c r="A187" s="2"/>
      <c r="C187" s="6"/>
      <c r="D187" s="6"/>
      <c r="E187" s="6"/>
      <c r="F187" s="1"/>
      <c r="G187" s="6"/>
      <c r="H187" s="6"/>
      <c r="I187" s="1"/>
      <c r="J187" s="1"/>
      <c r="O187" s="1"/>
    </row>
    <row r="189" spans="1:17" x14ac:dyDescent="0.25">
      <c r="C189" s="7"/>
      <c r="D189" s="7"/>
      <c r="E189" s="7"/>
      <c r="G189" s="7"/>
      <c r="H189" s="7"/>
    </row>
    <row r="190" spans="1:17" x14ac:dyDescent="0.25">
      <c r="A190" s="2"/>
    </row>
    <row r="191" spans="1:17" x14ac:dyDescent="0.25">
      <c r="A191" s="2"/>
    </row>
    <row r="192" spans="1:17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3" spans="1:15" x14ac:dyDescent="0.25">
      <c r="C193" s="7"/>
      <c r="D193" s="7"/>
      <c r="E193" s="7"/>
      <c r="G193" s="7"/>
      <c r="H193" s="7"/>
    </row>
    <row r="194" spans="1:15" x14ac:dyDescent="0.25">
      <c r="A194" s="2"/>
    </row>
    <row r="195" spans="1:15" x14ac:dyDescent="0.25">
      <c r="A195" s="2"/>
    </row>
    <row r="196" spans="1:15" x14ac:dyDescent="0.25">
      <c r="A196" s="2"/>
      <c r="C196" s="6"/>
      <c r="D196" s="6"/>
      <c r="E196" s="6"/>
      <c r="F196" s="1"/>
      <c r="G196" s="6"/>
      <c r="H196" s="6"/>
      <c r="I196" s="1"/>
      <c r="J196" s="1"/>
      <c r="O196" s="1"/>
    </row>
    <row r="198" spans="1:15" x14ac:dyDescent="0.25">
      <c r="C198" s="7"/>
      <c r="D198" s="7"/>
      <c r="E198" s="7"/>
      <c r="G198" s="7"/>
      <c r="H198" s="7"/>
    </row>
    <row r="199" spans="1:15" x14ac:dyDescent="0.25">
      <c r="A199" s="2"/>
    </row>
    <row r="200" spans="1:15" x14ac:dyDescent="0.25">
      <c r="A200" s="2"/>
    </row>
    <row r="201" spans="1:15" x14ac:dyDescent="0.25">
      <c r="A201" s="2"/>
      <c r="C201" s="6"/>
      <c r="D201" s="6"/>
      <c r="E201" s="6"/>
      <c r="F201" s="1"/>
      <c r="G201" s="6"/>
      <c r="H201" s="6"/>
      <c r="I201" s="1"/>
      <c r="J201" s="1"/>
      <c r="O201" s="1"/>
    </row>
    <row r="203" spans="1:15" x14ac:dyDescent="0.25">
      <c r="C203" s="7"/>
      <c r="D203" s="7"/>
      <c r="E203" s="7"/>
      <c r="G203" s="7"/>
      <c r="H203" s="7"/>
    </row>
    <row r="204" spans="1:15" x14ac:dyDescent="0.25">
      <c r="A204" s="2"/>
    </row>
    <row r="205" spans="1:15" x14ac:dyDescent="0.25">
      <c r="A205" s="2"/>
    </row>
    <row r="206" spans="1:15" x14ac:dyDescent="0.25">
      <c r="A206" s="2"/>
      <c r="C206" s="6"/>
      <c r="D206" s="6"/>
      <c r="E206" s="6"/>
      <c r="F206" s="1"/>
      <c r="G206" s="6"/>
      <c r="H206" s="6"/>
      <c r="I206" s="1"/>
      <c r="J206" s="1"/>
      <c r="O206" s="1"/>
    </row>
    <row r="208" spans="1:15" x14ac:dyDescent="0.25">
      <c r="C208" s="7"/>
      <c r="D208" s="7"/>
      <c r="E208" s="7"/>
      <c r="G208" s="7"/>
      <c r="H208" s="7"/>
    </row>
    <row r="209" spans="1:15" x14ac:dyDescent="0.25">
      <c r="A209" s="2"/>
    </row>
    <row r="210" spans="1:15" x14ac:dyDescent="0.25">
      <c r="A210" s="2"/>
    </row>
    <row r="211" spans="1:15" x14ac:dyDescent="0.25">
      <c r="A211" s="2"/>
      <c r="C211" s="6"/>
      <c r="D211" s="6"/>
      <c r="E211" s="6"/>
      <c r="F211" s="1"/>
      <c r="G211" s="6"/>
      <c r="H211" s="6"/>
      <c r="I211" s="1"/>
      <c r="J211" s="1"/>
      <c r="O211" s="1"/>
    </row>
  </sheetData>
  <mergeCells count="4">
    <mergeCell ref="S2:Y2"/>
    <mergeCell ref="J2:Q2"/>
    <mergeCell ref="A2:H2"/>
    <mergeCell ref="A37:Q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2"/>
  <sheetViews>
    <sheetView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">
        <v>0</v>
      </c>
      <c r="B5" s="4">
        <f>Custom!K5-Standard!K5</f>
        <v>-537.64</v>
      </c>
      <c r="C5" s="4">
        <f>Custom!L5-Standard!L5</f>
        <v>47.394285714285715</v>
      </c>
      <c r="D5" s="4">
        <f>Custom!M5-Standard!M5</f>
        <v>47.394285714285715</v>
      </c>
      <c r="E5" s="3">
        <f>Custom!N5-Standard!N5</f>
        <v>0</v>
      </c>
      <c r="F5" s="4"/>
      <c r="G5" s="7">
        <f>Custom!Q5-Standard!Q5</f>
        <v>-61.179192568957141</v>
      </c>
    </row>
    <row r="6" spans="1:7" x14ac:dyDescent="0.25">
      <c r="A6" t="s">
        <v>47</v>
      </c>
      <c r="B6" s="4">
        <f>Custom!K6-Standard!K6</f>
        <v>-874.03486000000066</v>
      </c>
      <c r="C6" s="4">
        <f>Custom!L6-Standard!L6</f>
        <v>132.15278499999994</v>
      </c>
      <c r="D6" s="4">
        <f>Custom!M6-Standard!M6</f>
        <v>-6.6287150000000565</v>
      </c>
      <c r="E6" s="3">
        <f>Custom!N6-Standard!N6</f>
        <v>-0.11891448727420545</v>
      </c>
      <c r="F6" s="4"/>
      <c r="G6" s="7">
        <f>Custom!Q6-Standard!Q6</f>
        <v>58.771938995751668</v>
      </c>
    </row>
    <row r="7" spans="1:7" x14ac:dyDescent="0.25">
      <c r="A7" t="s">
        <v>50</v>
      </c>
      <c r="B7" s="4">
        <f>Custom!K7-Standard!K7</f>
        <v>1448.576</v>
      </c>
      <c r="C7" s="4">
        <f>Custom!L7-Standard!L7</f>
        <v>27.767229629629632</v>
      </c>
      <c r="D7" s="4">
        <f>Custom!M7-Standard!M7</f>
        <v>27.767229629629632</v>
      </c>
      <c r="E7" s="3">
        <f>Custom!N7-Standard!N7</f>
        <v>0</v>
      </c>
      <c r="F7" s="4"/>
      <c r="G7" s="7">
        <f>Custom!Q7-Standard!Q7</f>
        <v>-2471.0605439712576</v>
      </c>
    </row>
    <row r="8" spans="1:7" x14ac:dyDescent="0.25">
      <c r="A8" t="s">
        <v>51</v>
      </c>
      <c r="B8" s="4">
        <f>Custom!K8-Standard!K8</f>
        <v>935.46100000000024</v>
      </c>
      <c r="C8" s="4">
        <f>Custom!L8-Standard!L8</f>
        <v>277.592625</v>
      </c>
      <c r="D8" s="4">
        <f>Custom!M8-Standard!M8</f>
        <v>104.71762500000003</v>
      </c>
      <c r="E8" s="3">
        <f>Custom!N8-Standard!N8</f>
        <v>0.2413986081477216</v>
      </c>
      <c r="F8" s="4"/>
      <c r="G8" s="7">
        <f>Custom!Q8-Standard!Q8</f>
        <v>12134.080777050274</v>
      </c>
    </row>
    <row r="9" spans="1:7" x14ac:dyDescent="0.25">
      <c r="A9" t="s">
        <v>53</v>
      </c>
      <c r="B9" s="4">
        <f>Custom!K9-Standard!K9</f>
        <v>-31339.013999999996</v>
      </c>
      <c r="C9" s="4">
        <f>Custom!L9-Standard!L9</f>
        <v>-33.368393277310915</v>
      </c>
      <c r="D9" s="4">
        <f>Custom!M9-Standard!M9</f>
        <v>-66.575543697478992</v>
      </c>
      <c r="E9" s="3">
        <f>Custom!N9-Standard!N9</f>
        <v>-1.2351382263278299</v>
      </c>
      <c r="F9" s="4"/>
      <c r="G9" s="7">
        <f>Custom!Q9-Standard!Q9</f>
        <v>14412.002618470047</v>
      </c>
    </row>
    <row r="10" spans="1:7" x14ac:dyDescent="0.25">
      <c r="A10" t="s">
        <v>54</v>
      </c>
      <c r="B10" s="4">
        <f>Custom!K10-Standard!K10</f>
        <v>-1542.4799999999987</v>
      </c>
      <c r="C10" s="4">
        <f>Custom!L10-Standard!L10</f>
        <v>-16.034847457627116</v>
      </c>
      <c r="D10" s="4">
        <f>Custom!M10-Standard!M10</f>
        <v>-16.034847457627116</v>
      </c>
      <c r="E10" s="3">
        <f>Custom!N10-Standard!N10</f>
        <v>0</v>
      </c>
      <c r="F10" s="4"/>
      <c r="G10" s="7">
        <f>Custom!Q10-Standard!Q10</f>
        <v>1205.3163641894171</v>
      </c>
    </row>
    <row r="11" spans="1:7" x14ac:dyDescent="0.25">
      <c r="A11" t="s">
        <v>55</v>
      </c>
      <c r="B11" s="4">
        <f>Custom!K11-Standard!K11</f>
        <v>-6937.1270000000013</v>
      </c>
      <c r="C11" s="4">
        <f>Custom!L11-Standard!L11</f>
        <v>-628.8063225806452</v>
      </c>
      <c r="D11" s="4">
        <f>Custom!M11-Standard!M11</f>
        <v>-463.6647419354839</v>
      </c>
      <c r="E11" s="3">
        <f>Custom!N11-Standard!N11</f>
        <v>-0.59664442077142743</v>
      </c>
      <c r="F11" s="4"/>
      <c r="G11" s="7">
        <f>Custom!Q11-Standard!Q11</f>
        <v>131321.82428048135</v>
      </c>
    </row>
    <row r="12" spans="1:7" x14ac:dyDescent="0.25">
      <c r="A12" t="s">
        <v>57</v>
      </c>
      <c r="B12" s="4">
        <f>Custom!K12-Standard!K12</f>
        <v>134.08800000000019</v>
      </c>
      <c r="C12" s="4">
        <f>Custom!L12-Standard!L12</f>
        <v>-19.394399999999997</v>
      </c>
      <c r="D12" s="4">
        <f>Custom!M12-Standard!M12</f>
        <v>-1.1411999999999978</v>
      </c>
      <c r="E12" s="3">
        <f>Custom!N12-Standard!N12</f>
        <v>-0.10363673562329602</v>
      </c>
      <c r="F12" s="4"/>
      <c r="G12" s="7">
        <f>Custom!Q12-Standard!Q12</f>
        <v>2862.2919934404035</v>
      </c>
    </row>
    <row r="13" spans="1:7" x14ac:dyDescent="0.25">
      <c r="A13" t="s">
        <v>58</v>
      </c>
      <c r="B13" s="4">
        <f>Custom!K13-Standard!K13</f>
        <v>304.17229999999972</v>
      </c>
      <c r="C13" s="4">
        <f>Custom!L13-Standard!L13</f>
        <v>-182.17075400000002</v>
      </c>
      <c r="D13" s="4">
        <f>Custom!M13-Standard!M13</f>
        <v>-107.690954</v>
      </c>
      <c r="E13" s="3">
        <f>Custom!N13-Standard!N13</f>
        <v>-1.9772876609881362E-2</v>
      </c>
      <c r="F13" s="4"/>
      <c r="G13" s="7">
        <f>Custom!Q13-Standard!Q13</f>
        <v>1753.404457286467</v>
      </c>
    </row>
    <row r="14" spans="1:7" x14ac:dyDescent="0.25">
      <c r="A14" t="s">
        <v>59</v>
      </c>
      <c r="B14" s="4">
        <f>Custom!K14-Standard!K14</f>
        <v>693.3549999999999</v>
      </c>
      <c r="C14" s="4">
        <f>Custom!L14-Standard!L14</f>
        <v>13.860816326530609</v>
      </c>
      <c r="D14" s="4">
        <f>Custom!M14-Standard!M14</f>
        <v>13.860816326530609</v>
      </c>
      <c r="E14" s="3">
        <f>Custom!N14-Standard!N14</f>
        <v>0</v>
      </c>
      <c r="F14" s="4"/>
      <c r="G14" s="7">
        <f>Custom!Q14-Standard!Q14</f>
        <v>-935.59357205343508</v>
      </c>
    </row>
    <row r="15" spans="1:7" x14ac:dyDescent="0.25">
      <c r="A15" t="s">
        <v>60</v>
      </c>
      <c r="B15" s="4">
        <f>Custom!K15-Standard!K15</f>
        <v>2186.6347299999998</v>
      </c>
      <c r="C15" s="4">
        <f>Custom!L15-Standard!L15</f>
        <v>128.10706254901962</v>
      </c>
      <c r="D15" s="4">
        <f>Custom!M15-Standard!M15</f>
        <v>135.85365078431371</v>
      </c>
      <c r="E15" s="3">
        <f>Custom!N15-Standard!N15</f>
        <v>2.2094382816924427</v>
      </c>
      <c r="F15" s="4"/>
      <c r="G15" s="7">
        <f>Custom!Q15-Standard!Q15</f>
        <v>1092.9605290171573</v>
      </c>
    </row>
    <row r="16" spans="1:7" x14ac:dyDescent="0.25">
      <c r="A16" t="s">
        <v>61</v>
      </c>
      <c r="B16" s="4">
        <f>Custom!K16-Standard!K16</f>
        <v>-935.25400000000127</v>
      </c>
      <c r="C16" s="4">
        <f>Custom!L16-Standard!L16</f>
        <v>-51.099187499999999</v>
      </c>
      <c r="D16" s="4">
        <f>Custom!M16-Standard!M16</f>
        <v>-78.499625000000066</v>
      </c>
      <c r="E16" s="3">
        <f>Custom!N16-Standard!N16</f>
        <v>-0.62368018806265946</v>
      </c>
      <c r="F16" s="4"/>
      <c r="G16" s="7">
        <f>Custom!Q16-Standard!Q16</f>
        <v>6879.3513214449149</v>
      </c>
    </row>
    <row r="17" spans="1:7" x14ac:dyDescent="0.25">
      <c r="A17" t="s">
        <v>62</v>
      </c>
      <c r="B17" s="4">
        <f>Custom!K17-Standard!K17</f>
        <v>-393.16899999999987</v>
      </c>
      <c r="C17" s="4">
        <f>Custom!L17-Standard!L17</f>
        <v>-150.01525000000001</v>
      </c>
      <c r="D17" s="4">
        <f>Custom!M17-Standard!M17</f>
        <v>-251.06224999999995</v>
      </c>
      <c r="E17" s="3">
        <f>Custom!N17-Standard!N17</f>
        <v>-1.9275835731572331</v>
      </c>
      <c r="F17" s="4"/>
      <c r="G17" s="7">
        <f>Custom!Q17-Standard!Q17</f>
        <v>16.54566148238068</v>
      </c>
    </row>
    <row r="18" spans="1:7" x14ac:dyDescent="0.25">
      <c r="A18" t="s">
        <v>63</v>
      </c>
      <c r="B18" s="4">
        <f>Custom!K18-Standard!K18</f>
        <v>-218.48200000000003</v>
      </c>
      <c r="C18" s="4">
        <f>Custom!L18-Standard!L18</f>
        <v>-238.76200000000006</v>
      </c>
      <c r="D18" s="4" t="e">
        <f>Custom!M18-Standard!M18</f>
        <v>#VALUE!</v>
      </c>
      <c r="E18" s="3">
        <f>Custom!N18-Standard!N18</f>
        <v>5.7919689267150409E-2</v>
      </c>
      <c r="F18" s="4"/>
      <c r="G18" s="7">
        <f>Custom!Q18-Standard!Q18</f>
        <v>36.091400138187424</v>
      </c>
    </row>
    <row r="19" spans="1:7" x14ac:dyDescent="0.25">
      <c r="A19" t="s">
        <v>64</v>
      </c>
      <c r="B19" s="4">
        <f>Custom!K19-Standard!K19</f>
        <v>-4933.0309999999972</v>
      </c>
      <c r="C19" s="4">
        <f>Custom!L19-Standard!L19</f>
        <v>9.2128196202531711</v>
      </c>
      <c r="D19" s="4">
        <f>Custom!M19-Standard!M19</f>
        <v>9.1465753164557029</v>
      </c>
      <c r="E19" s="3">
        <f>Custom!N19-Standard!N19</f>
        <v>4.6738889468874834E-2</v>
      </c>
      <c r="F19" s="4"/>
      <c r="G19" s="7">
        <f>Custom!Q19-Standard!Q19</f>
        <v>-1236.0968110674858</v>
      </c>
    </row>
    <row r="20" spans="1:7" x14ac:dyDescent="0.25">
      <c r="A20" t="s">
        <v>39</v>
      </c>
      <c r="B20" s="4">
        <f>Custom!K20-Standard!K20</f>
        <v>-667.48602999999912</v>
      </c>
      <c r="C20" s="4">
        <f>Custom!L20-Standard!L20</f>
        <v>391.12400000000014</v>
      </c>
      <c r="D20" s="4">
        <f>Custom!M20-Standard!M20</f>
        <v>-1108.0880149999998</v>
      </c>
      <c r="E20" s="3">
        <f>Custom!N20-Standard!N20</f>
        <v>-0.65462019393068771</v>
      </c>
      <c r="F20" s="4"/>
      <c r="G20" s="7">
        <f>Custom!Q20-Standard!Q20</f>
        <v>51.458355670627689</v>
      </c>
    </row>
    <row r="21" spans="1:7" x14ac:dyDescent="0.25">
      <c r="A21" t="s">
        <v>65</v>
      </c>
      <c r="B21" s="4">
        <f>Custom!K21-Standard!K21</f>
        <v>-6983.576</v>
      </c>
      <c r="C21" s="4">
        <f>Custom!L21-Standard!L21</f>
        <v>-135.68300000000002</v>
      </c>
      <c r="D21" s="4">
        <f>Custom!M21-Standard!M21</f>
        <v>-136.34228571428571</v>
      </c>
      <c r="E21" s="3">
        <f>Custom!N21-Standard!N21</f>
        <v>-0.17307507565622493</v>
      </c>
      <c r="F21" s="4"/>
      <c r="G21" s="7">
        <f>Custom!Q21-Standard!Q21</f>
        <v>1998.6441686968783</v>
      </c>
    </row>
    <row r="22" spans="1:7" x14ac:dyDescent="0.25">
      <c r="A22" t="s">
        <v>66</v>
      </c>
      <c r="B22" s="4">
        <f>Custom!K22-Standard!K22</f>
        <v>98923.012000000017</v>
      </c>
      <c r="C22" s="4">
        <f>Custom!L22-Standard!L22</f>
        <v>-4718.9007894736842</v>
      </c>
      <c r="D22" s="4">
        <f>Custom!M22-Standard!M22</f>
        <v>1617.4924210526319</v>
      </c>
      <c r="E22" s="3">
        <f>Custom!N22-Standard!N22</f>
        <v>-0.77553501841327843</v>
      </c>
      <c r="F22" s="4"/>
      <c r="G22" s="7">
        <f>Custom!Q22-Standard!Q22</f>
        <v>-12.272253020100656</v>
      </c>
    </row>
    <row r="23" spans="1:7" x14ac:dyDescent="0.25">
      <c r="A23" t="s">
        <v>8</v>
      </c>
      <c r="B23" s="4">
        <f>Custom!K23-Standard!K23</f>
        <v>3749.2179999999998</v>
      </c>
      <c r="C23" s="4">
        <f>Custom!L23-Standard!L23</f>
        <v>23.309096256684491</v>
      </c>
      <c r="D23" s="4">
        <f>Custom!M23-Standard!M23</f>
        <v>21.041539438502674</v>
      </c>
      <c r="E23" s="3">
        <f>Custom!N23-Standard!N23</f>
        <v>0.20894417733479465</v>
      </c>
      <c r="F23" s="4"/>
      <c r="G23" s="7">
        <f>Custom!Q23-Standard!Q23</f>
        <v>-6853.4298303117503</v>
      </c>
    </row>
    <row r="24" spans="1:7" x14ac:dyDescent="0.25">
      <c r="A24" t="s">
        <v>67</v>
      </c>
      <c r="B24" s="4">
        <f>Custom!K24-Standard!K24</f>
        <v>-552.75199999999995</v>
      </c>
      <c r="C24" s="4">
        <f>Custom!L24-Standard!L24</f>
        <v>-3.7003489051094896</v>
      </c>
      <c r="D24" s="4">
        <f>Custom!M24-Standard!M24</f>
        <v>-5.8572467153284666</v>
      </c>
      <c r="E24" s="3">
        <f>Custom!N24-Standard!N24</f>
        <v>-0.39155122521463614</v>
      </c>
      <c r="F24" s="4"/>
      <c r="G24" s="7">
        <f>Custom!Q24-Standard!Q24</f>
        <v>36962.685110290331</v>
      </c>
    </row>
    <row r="25" spans="1:7" x14ac:dyDescent="0.25">
      <c r="B25" s="4"/>
      <c r="C25" s="4"/>
      <c r="D25" s="4"/>
      <c r="F25" s="4"/>
      <c r="G25" s="7"/>
    </row>
    <row r="26" spans="1:7" x14ac:dyDescent="0.25">
      <c r="B26" s="4"/>
      <c r="C26" s="4"/>
      <c r="D26" s="4"/>
      <c r="F26" s="4"/>
      <c r="G26" s="7"/>
    </row>
    <row r="27" spans="1:7" x14ac:dyDescent="0.25">
      <c r="A27" t="s">
        <v>32</v>
      </c>
      <c r="B27" s="4">
        <f>Custom!K27-Standard!K27</f>
        <v>688.48500000000013</v>
      </c>
      <c r="C27" s="4">
        <f>Custom!L27-Standard!L27</f>
        <v>15.660086666666668</v>
      </c>
      <c r="D27" s="4">
        <f>Custom!M27-Standard!M27</f>
        <v>9.2634166666666697</v>
      </c>
      <c r="E27" s="3">
        <f>Custom!N27-Standard!N27</f>
        <v>0.2780570873007443</v>
      </c>
      <c r="F27" s="4"/>
      <c r="G27" s="7">
        <f>Custom!Q27-Standard!Q27</f>
        <v>-139340.13356368113</v>
      </c>
    </row>
    <row r="28" spans="1:7" x14ac:dyDescent="0.25">
      <c r="B28" s="4"/>
      <c r="C28" s="4"/>
      <c r="D28" s="4"/>
      <c r="F28" s="4"/>
      <c r="G28" s="7"/>
    </row>
    <row r="29" spans="1:7" x14ac:dyDescent="0.25">
      <c r="B29" s="4"/>
      <c r="C29" s="4"/>
      <c r="D29" s="4"/>
      <c r="F29" s="4"/>
      <c r="G29" s="7"/>
    </row>
    <row r="30" spans="1:7" x14ac:dyDescent="0.25">
      <c r="A30" t="s">
        <v>73</v>
      </c>
      <c r="B30" s="4">
        <f>Custom!K30-Standard!K30</f>
        <v>3371.679000000001</v>
      </c>
      <c r="C30" s="4">
        <f>Custom!L30-Standard!L30</f>
        <v>80.574504545454545</v>
      </c>
      <c r="D30" s="4">
        <f>Custom!M30-Standard!M30</f>
        <v>65.988231818181831</v>
      </c>
      <c r="E30" s="3">
        <f>Custom!N30-Standard!N30</f>
        <v>0.27207807288069991</v>
      </c>
      <c r="F30" s="4"/>
      <c r="G30" s="7">
        <f>Custom!Q30-Standard!Q30</f>
        <v>-4131.2156640857211</v>
      </c>
    </row>
    <row r="31" spans="1:7" x14ac:dyDescent="0.25">
      <c r="B31" s="4"/>
      <c r="C31" s="4"/>
      <c r="D31" s="4"/>
      <c r="F31" s="4"/>
      <c r="G31" s="7"/>
    </row>
    <row r="32" spans="1:7" x14ac:dyDescent="0.25">
      <c r="A32" t="s">
        <v>76</v>
      </c>
      <c r="B32" s="4">
        <f>Custom!K32-Standard!K32</f>
        <v>-616.83000000000038</v>
      </c>
      <c r="C32" s="4">
        <f>Custom!L32-Standard!L32</f>
        <v>-4.9446800000000017</v>
      </c>
      <c r="D32" s="4">
        <f>Custom!M32-Standard!M32</f>
        <v>-13.631400000000006</v>
      </c>
      <c r="E32" s="3">
        <f>Custom!N32-Standard!N32</f>
        <v>-0.67446237832557188</v>
      </c>
      <c r="F32" s="4"/>
      <c r="G32" s="7">
        <f>Custom!Q32-Standard!Q32</f>
        <v>6486.535729065884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2019-06-01T03:27:52Z</dcterms:modified>
</cp:coreProperties>
</file>