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5B5BA313-E63B-4909-964B-3113E9742201}" xr6:coauthVersionLast="43" xr6:coauthVersionMax="43" xr10:uidLastSave="{00000000-0000-0000-0000-000000000000}"/>
  <bookViews>
    <workbookView xWindow="-108" yWindow="-108" windowWidth="23256" windowHeight="12576" activeTab="4" xr2:uid="{00000000-000D-0000-FFFF-FFFF00000000}"/>
  </bookViews>
  <sheets>
    <sheet name="Mission" sheetId="1" r:id="rId1"/>
    <sheet name="Aircraft parameters" sheetId="3" r:id="rId2"/>
    <sheet name="Energy storage" sheetId="2" r:id="rId3"/>
    <sheet name="Misc" sheetId="4" r:id="rId4"/>
    <sheet name="Dimensions and Position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5" l="1"/>
  <c r="B2" i="5"/>
  <c r="B12" i="1" l="1"/>
  <c r="B10" i="2" l="1"/>
  <c r="B3" i="2"/>
  <c r="B15" i="3"/>
  <c r="B14" i="3"/>
  <c r="B11" i="1"/>
  <c r="B5" i="1"/>
  <c r="B2" i="2"/>
</calcChain>
</file>

<file path=xl/sharedStrings.xml><?xml version="1.0" encoding="utf-8"?>
<sst xmlns="http://schemas.openxmlformats.org/spreadsheetml/2006/main" count="212" uniqueCount="142">
  <si>
    <t>Parameter</t>
  </si>
  <si>
    <t>Value</t>
  </si>
  <si>
    <t>Comment</t>
  </si>
  <si>
    <t>Espec</t>
  </si>
  <si>
    <t>Unit</t>
  </si>
  <si>
    <t>J/kg</t>
  </si>
  <si>
    <t>rhoSL</t>
  </si>
  <si>
    <t>kg/m3</t>
  </si>
  <si>
    <t>Sea-level density</t>
  </si>
  <si>
    <t>rhoTrans</t>
  </si>
  <si>
    <t>rhoCruise</t>
  </si>
  <si>
    <t>bmax</t>
  </si>
  <si>
    <t>Vcruise</t>
  </si>
  <si>
    <t>m/s</t>
  </si>
  <si>
    <t>Cruise speed</t>
  </si>
  <si>
    <t>ROCff</t>
  </si>
  <si>
    <t>M</t>
  </si>
  <si>
    <t>-</t>
  </si>
  <si>
    <t>Hcruise</t>
  </si>
  <si>
    <t>m</t>
  </si>
  <si>
    <r>
      <t>Transition altitude density (</t>
    </r>
    <r>
      <rPr>
        <b/>
        <sz val="8"/>
        <color rgb="FFFF0000"/>
        <rFont val="Calibri"/>
        <family val="2"/>
        <scheme val="minor"/>
      </rPr>
      <t>beware - dependency on Htrans not implemented within the excel)</t>
    </r>
  </si>
  <si>
    <r>
      <t>Cruise  altitude density (</t>
    </r>
    <r>
      <rPr>
        <b/>
        <sz val="8"/>
        <color rgb="FFFF0000"/>
        <rFont val="Calibri"/>
        <family val="2"/>
        <scheme val="minor"/>
      </rPr>
      <t>beware - dependency on Hcruise not implemented within the excel</t>
    </r>
    <r>
      <rPr>
        <sz val="8"/>
        <color theme="1"/>
        <rFont val="Calibri"/>
        <family val="2"/>
        <scheme val="minor"/>
      </rPr>
      <t>)</t>
    </r>
  </si>
  <si>
    <t>Range</t>
  </si>
  <si>
    <t>Mpl</t>
  </si>
  <si>
    <t>kg</t>
  </si>
  <si>
    <r>
      <rPr>
        <b/>
        <sz val="8"/>
        <color rgb="FFFF0000"/>
        <rFont val="Calibri"/>
        <family val="2"/>
        <scheme val="minor"/>
      </rPr>
      <t>Maximum</t>
    </r>
    <r>
      <rPr>
        <sz val="8"/>
        <color theme="1"/>
        <rFont val="Calibri"/>
        <family val="2"/>
        <scheme val="minor"/>
      </rPr>
      <t xml:space="preserve"> amount of payload</t>
    </r>
  </si>
  <si>
    <t>Htrans</t>
  </si>
  <si>
    <r>
      <t>Cruise altitude (</t>
    </r>
    <r>
      <rPr>
        <b/>
        <sz val="8"/>
        <color rgb="FFFF0000"/>
        <rFont val="Calibri"/>
        <family val="2"/>
        <scheme val="minor"/>
      </rPr>
      <t>in case of making a change,</t>
    </r>
    <r>
      <rPr>
        <sz val="8"/>
        <color theme="1"/>
        <rFont val="Calibri"/>
        <family val="2"/>
        <scheme val="minor"/>
      </rPr>
      <t xml:space="preserve"> </t>
    </r>
    <r>
      <rPr>
        <b/>
        <sz val="8"/>
        <color rgb="FFFF0000"/>
        <rFont val="Calibri"/>
        <family val="2"/>
        <scheme val="minor"/>
      </rPr>
      <t>beware that you have to change the corresponding density as well</t>
    </r>
    <r>
      <rPr>
        <sz val="8"/>
        <color theme="1"/>
        <rFont val="Calibri"/>
        <family val="2"/>
        <scheme val="minor"/>
      </rPr>
      <t>)</t>
    </r>
  </si>
  <si>
    <t>Payload fraction at maximum range</t>
  </si>
  <si>
    <t>PLfactor</t>
  </si>
  <si>
    <t>Maximum wingspan constraint</t>
  </si>
  <si>
    <t>Maximum lift coefficient</t>
  </si>
  <si>
    <t>CD0</t>
  </si>
  <si>
    <t>Cruise power setting</t>
  </si>
  <si>
    <t>mup</t>
  </si>
  <si>
    <t>Propeller efficiency</t>
  </si>
  <si>
    <t>e</t>
  </si>
  <si>
    <t>Oswald efficiency factor</t>
  </si>
  <si>
    <t>Rotor Figure of Merit</t>
  </si>
  <si>
    <t>Take-off thrust-to-weight ratio</t>
  </si>
  <si>
    <t>Landing thrust-to-weight ratio</t>
  </si>
  <si>
    <t>N_mot_hor</t>
  </si>
  <si>
    <t>Amount of propellers for horizontal flight</t>
  </si>
  <si>
    <t>Structural mass fraction</t>
  </si>
  <si>
    <t>MFstruct</t>
  </si>
  <si>
    <t>Msubsys</t>
  </si>
  <si>
    <t>Subsystem mass</t>
  </si>
  <si>
    <t>Mavion</t>
  </si>
  <si>
    <t>Avionics mass</t>
  </si>
  <si>
    <t>ROCvtol</t>
  </si>
  <si>
    <t>Rate of climb during VTOL</t>
  </si>
  <si>
    <t>Maximum Rate of Climb in forward flight</t>
  </si>
  <si>
    <t>ROCfactor</t>
  </si>
  <si>
    <t xml:space="preserve">Factor of maximum ROCff at which climb/descent phases are performed </t>
  </si>
  <si>
    <t>WmotPmax</t>
  </si>
  <si>
    <t>kg/J</t>
  </si>
  <si>
    <t>Motor mass per unit of energy</t>
  </si>
  <si>
    <t>Ti</t>
  </si>
  <si>
    <t>Thrust efficiency factor due to ducted fans</t>
  </si>
  <si>
    <t>Kmaterial</t>
  </si>
  <si>
    <t xml:space="preserve">Material (0.6 for composite) factor for propeller mass estimate </t>
  </si>
  <si>
    <t>Kprop</t>
  </si>
  <si>
    <t>A strange combined factor for propeller mass estimate for Ray</t>
  </si>
  <si>
    <t>Battery specific energy used for VTOL</t>
  </si>
  <si>
    <t>HHVH2</t>
  </si>
  <si>
    <t>LH2 higher heating value</t>
  </si>
  <si>
    <t>DoD</t>
  </si>
  <si>
    <t>Battery depth-of-discharge</t>
  </si>
  <si>
    <t>mubat</t>
  </si>
  <si>
    <t>Battery efficiency</t>
  </si>
  <si>
    <t>mu_comp</t>
  </si>
  <si>
    <t>Energy loss due to pump/valvle/compressor losses</t>
  </si>
  <si>
    <t>mupem</t>
  </si>
  <si>
    <t>PEM stack efficiency</t>
  </si>
  <si>
    <t>mutank</t>
  </si>
  <si>
    <t>Tank efficiency estimate</t>
  </si>
  <si>
    <t>tankfactor</t>
  </si>
  <si>
    <t>Factor to account for mass increase due to tank compnents</t>
  </si>
  <si>
    <t>mfact_comp</t>
  </si>
  <si>
    <t>Factor to take into account the mass of the fuel cell/battery components</t>
  </si>
  <si>
    <t>TWland</t>
  </si>
  <si>
    <t>TWto</t>
  </si>
  <si>
    <t>CLmax</t>
  </si>
  <si>
    <t>Pset</t>
  </si>
  <si>
    <t>R</t>
  </si>
  <si>
    <t>MTOW</t>
  </si>
  <si>
    <t>Maximum take-off weight</t>
  </si>
  <si>
    <t>Nprops</t>
  </si>
  <si>
    <t>Amount of VTOL propellers</t>
  </si>
  <si>
    <t>Nblades</t>
  </si>
  <si>
    <t>Amount of blades on the propeller</t>
  </si>
  <si>
    <t>N/m2</t>
  </si>
  <si>
    <t>Selected propeller disk loading</t>
  </si>
  <si>
    <t>A</t>
  </si>
  <si>
    <t>Aspect ratio</t>
  </si>
  <si>
    <t>DL</t>
  </si>
  <si>
    <t>Wprop</t>
  </si>
  <si>
    <t>N</t>
  </si>
  <si>
    <t>Weight of single propeller</t>
  </si>
  <si>
    <t>Rprop</t>
  </si>
  <si>
    <t>Radius of propeller</t>
  </si>
  <si>
    <t>tprop</t>
  </si>
  <si>
    <t>Thickness of propeller</t>
  </si>
  <si>
    <t>pospropx1</t>
  </si>
  <si>
    <t>Position of propeller 1 in x direction measured from its booty to center of rotor</t>
  </si>
  <si>
    <t>pospropy1</t>
  </si>
  <si>
    <t>Position of propeller 1 in y direction measured from its booty to center of rotor</t>
  </si>
  <si>
    <t>pospropx2</t>
  </si>
  <si>
    <t>Position of propeller 2 in x direction measured from its booty to center of rotor</t>
  </si>
  <si>
    <t>pospropy2</t>
  </si>
  <si>
    <t>Position of propeller 2 in y direction measured from its booty to center of rotor</t>
  </si>
  <si>
    <t>Thrustprop</t>
  </si>
  <si>
    <t>Thrust generated by a single propeller</t>
  </si>
  <si>
    <t>bwing</t>
  </si>
  <si>
    <t>Span of wing</t>
  </si>
  <si>
    <t>cwingroot</t>
  </si>
  <si>
    <t>Chord of the wing at root</t>
  </si>
  <si>
    <t>cwingtip</t>
  </si>
  <si>
    <t>Chord of the wing at tip</t>
  </si>
  <si>
    <t>Swing</t>
  </si>
  <si>
    <t>m2</t>
  </si>
  <si>
    <t>Surface area of wing</t>
  </si>
  <si>
    <t>Awing</t>
  </si>
  <si>
    <t>Aspect ratio of wing</t>
  </si>
  <si>
    <t>hwinglet</t>
  </si>
  <si>
    <t>Height of wing tips</t>
  </si>
  <si>
    <t>2,8 m for boeing 737</t>
  </si>
  <si>
    <t>cwinglet</t>
  </si>
  <si>
    <t>Chord of wing tips</t>
  </si>
  <si>
    <t>half of chord of the wing tip</t>
  </si>
  <si>
    <t>posmainlandingx</t>
  </si>
  <si>
    <t>Position of main landing gear in x direction measured from its booty</t>
  </si>
  <si>
    <t>posmainlandingy</t>
  </si>
  <si>
    <t>Position of main landing gear in y direction measured from its booty</t>
  </si>
  <si>
    <t>posnoselandingx</t>
  </si>
  <si>
    <t>Position of nose landing gear in x direction measured from its booty</t>
  </si>
  <si>
    <t>posnoselandingy</t>
  </si>
  <si>
    <t>Position of nose landing gear in y direction measured from its booty</t>
  </si>
  <si>
    <t>widthfus</t>
  </si>
  <si>
    <t>Width of the fuselage</t>
  </si>
  <si>
    <t xml:space="preserve">guess based on scaled drawing </t>
  </si>
  <si>
    <t>guess based on scaled drawing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</si>
</sst>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2" fontId="0" fillId="0" borderId="0" xfId="0" applyNumberFormat="1"/>
    <xf numFmtId="0" fontId="2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0" fillId="0" borderId="0" xfId="0" applyNumberFormat="1"/>
    <xf numFmtId="164" fontId="0" fillId="0" borderId="0" xfId="0" applyNumberFormat="1" applyFill="1"/>
    <xf numFmtId="0" fontId="4" fillId="0" borderId="0" xfId="0" applyFont="1" applyAlignment="1">
      <alignment wrapText="1"/>
    </xf>
    <xf numFmtId="0" fontId="4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548640</xdr:colOff>
      <xdr:row>1</xdr:row>
      <xdr:rowOff>137160</xdr:rowOff>
    </xdr:from>
    <xdr:to>
      <xdr:col>6</xdr:col>
      <xdr:colOff>563880</xdr:colOff>
      <xdr:row>8</xdr:row>
      <xdr:rowOff>91440</xdr:rowOff>
    </xdr:to>
    <xdr:pic>
      <xdr:nvPicPr>
        <xdr:cNvPr id="2" name="Afbeelding 1" descr="Afbeeldingsresultaat voor reference frame aircraft">
          <a:extLst>
            <a:ext uri="{FF2B5EF4-FFF2-40B4-BE49-F238E27FC236}">
              <a16:creationId xmlns:a16="http://schemas.microsoft.com/office/drawing/2014/main" id="{1BC99DC1-CAA9-4998-BA31-D4F7A22D32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129" b="17891"/>
        <a:stretch/>
      </xdr:blipFill>
      <xdr:spPr bwMode="auto">
        <a:xfrm>
          <a:off x="5920740" y="502920"/>
          <a:ext cx="2484120" cy="1958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workbookViewId="0">
      <selection activeCell="A16" sqref="A16"/>
    </sheetView>
  </sheetViews>
  <sheetFormatPr defaultRowHeight="14.4" x14ac:dyDescent="0.3"/>
  <cols>
    <col min="1" max="1" width="20.88671875" customWidth="1"/>
    <col min="2" max="2" width="18.5546875" style="2" customWidth="1"/>
    <col min="3" max="3" width="12.88671875" customWidth="1"/>
    <col min="4" max="4" width="20.6640625" style="3" customWidth="1"/>
  </cols>
  <sheetData>
    <row r="1" spans="1:4" x14ac:dyDescent="0.3">
      <c r="A1" s="4" t="s">
        <v>0</v>
      </c>
      <c r="B1" s="5" t="s">
        <v>1</v>
      </c>
      <c r="C1" s="4" t="s">
        <v>4</v>
      </c>
      <c r="D1" s="6" t="s">
        <v>2</v>
      </c>
    </row>
    <row r="2" spans="1:4" x14ac:dyDescent="0.3">
      <c r="A2" t="s">
        <v>6</v>
      </c>
      <c r="B2" s="7">
        <v>1.2250000000000001</v>
      </c>
      <c r="C2" t="s">
        <v>7</v>
      </c>
      <c r="D2" s="3" t="s">
        <v>8</v>
      </c>
    </row>
    <row r="3" spans="1:4" ht="42" x14ac:dyDescent="0.3">
      <c r="A3" t="s">
        <v>9</v>
      </c>
      <c r="B3" s="8">
        <v>1.2210000000000001</v>
      </c>
      <c r="C3" t="s">
        <v>7</v>
      </c>
      <c r="D3" s="3" t="s">
        <v>20</v>
      </c>
    </row>
    <row r="4" spans="1:4" ht="31.8" x14ac:dyDescent="0.3">
      <c r="A4" t="s">
        <v>10</v>
      </c>
      <c r="B4" s="7">
        <v>1.1830000000000001</v>
      </c>
      <c r="C4" t="s">
        <v>7</v>
      </c>
      <c r="D4" s="3" t="s">
        <v>21</v>
      </c>
    </row>
    <row r="5" spans="1:4" x14ac:dyDescent="0.3">
      <c r="A5" t="s">
        <v>12</v>
      </c>
      <c r="B5" s="7">
        <f>250/3.6</f>
        <v>69.444444444444443</v>
      </c>
      <c r="C5" t="s">
        <v>13</v>
      </c>
      <c r="D5" s="3" t="s">
        <v>14</v>
      </c>
    </row>
    <row r="6" spans="1:4" x14ac:dyDescent="0.3">
      <c r="A6" t="s">
        <v>49</v>
      </c>
      <c r="B6" s="8">
        <v>1.5</v>
      </c>
      <c r="C6" t="s">
        <v>13</v>
      </c>
      <c r="D6" s="3" t="s">
        <v>50</v>
      </c>
    </row>
    <row r="7" spans="1:4" ht="31.8" x14ac:dyDescent="0.3">
      <c r="A7" t="s">
        <v>52</v>
      </c>
      <c r="B7" s="8">
        <v>0.8</v>
      </c>
      <c r="C7" t="s">
        <v>17</v>
      </c>
      <c r="D7" s="3" t="s">
        <v>53</v>
      </c>
    </row>
    <row r="8" spans="1:4" ht="21.6" x14ac:dyDescent="0.3">
      <c r="A8" t="s">
        <v>15</v>
      </c>
      <c r="B8" s="8">
        <v>3.6</v>
      </c>
      <c r="C8" t="s">
        <v>13</v>
      </c>
      <c r="D8" s="3" t="s">
        <v>51</v>
      </c>
    </row>
    <row r="9" spans="1:4" ht="42" x14ac:dyDescent="0.3">
      <c r="A9" t="s">
        <v>18</v>
      </c>
      <c r="B9" s="7">
        <v>365.8</v>
      </c>
      <c r="C9" t="s">
        <v>19</v>
      </c>
      <c r="D9" s="3" t="s">
        <v>27</v>
      </c>
    </row>
    <row r="10" spans="1:4" ht="42" x14ac:dyDescent="0.3">
      <c r="A10" t="s">
        <v>26</v>
      </c>
      <c r="B10" s="8">
        <v>30</v>
      </c>
      <c r="C10" t="s">
        <v>19</v>
      </c>
      <c r="D10" s="3" t="s">
        <v>27</v>
      </c>
    </row>
    <row r="11" spans="1:4" x14ac:dyDescent="0.3">
      <c r="A11" t="s">
        <v>84</v>
      </c>
      <c r="B11" s="7">
        <f>250*1000</f>
        <v>250000</v>
      </c>
      <c r="C11" t="s">
        <v>19</v>
      </c>
      <c r="D11" s="3" t="s">
        <v>22</v>
      </c>
    </row>
    <row r="12" spans="1:4" x14ac:dyDescent="0.3">
      <c r="A12" t="s">
        <v>23</v>
      </c>
      <c r="B12" s="7">
        <f>420+208</f>
        <v>628</v>
      </c>
      <c r="C12" t="s">
        <v>24</v>
      </c>
      <c r="D12" s="3" t="s">
        <v>25</v>
      </c>
    </row>
    <row r="13" spans="1:4" ht="21.6" x14ac:dyDescent="0.3">
      <c r="A13" t="s">
        <v>29</v>
      </c>
      <c r="B13" s="7">
        <v>0.85</v>
      </c>
      <c r="C13" t="s">
        <v>17</v>
      </c>
      <c r="D13" s="3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76EB1-CF70-4180-BDC5-FBCD4C7D05BD}">
  <dimension ref="A1:D20"/>
  <sheetViews>
    <sheetView workbookViewId="0">
      <selection activeCell="A20" sqref="A20"/>
    </sheetView>
  </sheetViews>
  <sheetFormatPr defaultRowHeight="14.4" x14ac:dyDescent="0.3"/>
  <cols>
    <col min="1" max="1" width="15.109375" customWidth="1"/>
    <col min="4" max="4" width="17.44140625" style="3" customWidth="1"/>
  </cols>
  <sheetData>
    <row r="1" spans="1:4" x14ac:dyDescent="0.3">
      <c r="A1" s="4" t="s">
        <v>0</v>
      </c>
      <c r="B1" s="5" t="s">
        <v>1</v>
      </c>
      <c r="C1" s="4" t="s">
        <v>4</v>
      </c>
      <c r="D1" s="6" t="s">
        <v>2</v>
      </c>
    </row>
    <row r="2" spans="1:4" ht="21.6" x14ac:dyDescent="0.3">
      <c r="A2" t="s">
        <v>11</v>
      </c>
      <c r="B2" s="7">
        <v>15</v>
      </c>
      <c r="C2" t="s">
        <v>19</v>
      </c>
      <c r="D2" s="3" t="s">
        <v>30</v>
      </c>
    </row>
    <row r="3" spans="1:4" x14ac:dyDescent="0.3">
      <c r="A3" t="s">
        <v>82</v>
      </c>
      <c r="B3" s="7">
        <v>1.3</v>
      </c>
      <c r="C3" t="s">
        <v>17</v>
      </c>
      <c r="D3" s="3" t="s">
        <v>31</v>
      </c>
    </row>
    <row r="4" spans="1:4" x14ac:dyDescent="0.3">
      <c r="A4" t="s">
        <v>32</v>
      </c>
      <c r="B4" s="7">
        <v>0.03</v>
      </c>
      <c r="C4" t="s">
        <v>17</v>
      </c>
    </row>
    <row r="5" spans="1:4" x14ac:dyDescent="0.3">
      <c r="A5" t="s">
        <v>83</v>
      </c>
      <c r="B5" s="7">
        <v>0.63</v>
      </c>
      <c r="C5" t="s">
        <v>17</v>
      </c>
      <c r="D5" s="3" t="s">
        <v>33</v>
      </c>
    </row>
    <row r="6" spans="1:4" x14ac:dyDescent="0.3">
      <c r="A6" t="s">
        <v>34</v>
      </c>
      <c r="B6" s="7">
        <v>0.85</v>
      </c>
      <c r="C6" t="s">
        <v>17</v>
      </c>
      <c r="D6" s="3" t="s">
        <v>35</v>
      </c>
    </row>
    <row r="7" spans="1:4" x14ac:dyDescent="0.3">
      <c r="A7" t="s">
        <v>36</v>
      </c>
      <c r="B7" s="7">
        <v>0.8</v>
      </c>
      <c r="C7" t="s">
        <v>17</v>
      </c>
      <c r="D7" s="3" t="s">
        <v>37</v>
      </c>
    </row>
    <row r="8" spans="1:4" ht="21.6" x14ac:dyDescent="0.3">
      <c r="A8" t="s">
        <v>57</v>
      </c>
      <c r="B8" s="7">
        <v>1.26</v>
      </c>
      <c r="C8" t="s">
        <v>17</v>
      </c>
      <c r="D8" s="3" t="s">
        <v>58</v>
      </c>
    </row>
    <row r="9" spans="1:4" x14ac:dyDescent="0.3">
      <c r="A9" t="s">
        <v>16</v>
      </c>
      <c r="B9" s="7">
        <v>0.7</v>
      </c>
      <c r="C9" t="s">
        <v>17</v>
      </c>
      <c r="D9" s="3" t="s">
        <v>38</v>
      </c>
    </row>
    <row r="10" spans="1:4" ht="21.6" x14ac:dyDescent="0.3">
      <c r="A10" t="s">
        <v>81</v>
      </c>
      <c r="B10" s="7">
        <v>1.4</v>
      </c>
      <c r="C10" t="s">
        <v>17</v>
      </c>
      <c r="D10" s="3" t="s">
        <v>39</v>
      </c>
    </row>
    <row r="11" spans="1:4" ht="21.6" x14ac:dyDescent="0.3">
      <c r="A11" t="s">
        <v>80</v>
      </c>
      <c r="B11" s="7">
        <v>1</v>
      </c>
      <c r="C11" t="s">
        <v>17</v>
      </c>
      <c r="D11" s="3" t="s">
        <v>40</v>
      </c>
    </row>
    <row r="12" spans="1:4" ht="21.6" x14ac:dyDescent="0.3">
      <c r="A12" t="s">
        <v>41</v>
      </c>
      <c r="B12" s="7">
        <v>2</v>
      </c>
      <c r="C12" t="s">
        <v>17</v>
      </c>
      <c r="D12" s="3" t="s">
        <v>42</v>
      </c>
    </row>
    <row r="13" spans="1:4" x14ac:dyDescent="0.3">
      <c r="A13" t="s">
        <v>44</v>
      </c>
      <c r="B13" s="7">
        <v>0.35</v>
      </c>
      <c r="C13" t="s">
        <v>17</v>
      </c>
      <c r="D13" s="3" t="s">
        <v>43</v>
      </c>
    </row>
    <row r="14" spans="1:4" x14ac:dyDescent="0.3">
      <c r="A14" t="s">
        <v>45</v>
      </c>
      <c r="B14" s="7">
        <f>0.07*3170</f>
        <v>221.90000000000003</v>
      </c>
      <c r="C14" t="s">
        <v>24</v>
      </c>
      <c r="D14" s="3" t="s">
        <v>46</v>
      </c>
    </row>
    <row r="15" spans="1:4" x14ac:dyDescent="0.3">
      <c r="A15" t="s">
        <v>47</v>
      </c>
      <c r="B15" s="7">
        <f>0.05*3170</f>
        <v>158.5</v>
      </c>
      <c r="C15" t="s">
        <v>24</v>
      </c>
      <c r="D15" s="3" t="s">
        <v>48</v>
      </c>
    </row>
    <row r="16" spans="1:4" x14ac:dyDescent="0.3">
      <c r="A16" t="s">
        <v>85</v>
      </c>
      <c r="B16">
        <v>3353.95</v>
      </c>
      <c r="C16" t="s">
        <v>24</v>
      </c>
      <c r="D16" s="3" t="s">
        <v>86</v>
      </c>
    </row>
    <row r="17" spans="1:4" x14ac:dyDescent="0.3">
      <c r="A17" t="s">
        <v>87</v>
      </c>
      <c r="B17" s="7">
        <v>4</v>
      </c>
      <c r="C17" t="s">
        <v>17</v>
      </c>
      <c r="D17" s="3" t="s">
        <v>88</v>
      </c>
    </row>
    <row r="18" spans="1:4" ht="21.6" x14ac:dyDescent="0.3">
      <c r="A18" t="s">
        <v>89</v>
      </c>
      <c r="B18" s="7">
        <v>2</v>
      </c>
      <c r="C18" t="s">
        <v>17</v>
      </c>
      <c r="D18" s="3" t="s">
        <v>90</v>
      </c>
    </row>
    <row r="19" spans="1:4" ht="21.6" x14ac:dyDescent="0.3">
      <c r="A19" t="s">
        <v>95</v>
      </c>
      <c r="B19" s="7">
        <v>1300</v>
      </c>
      <c r="C19" t="s">
        <v>91</v>
      </c>
      <c r="D19" s="3" t="s">
        <v>92</v>
      </c>
    </row>
    <row r="20" spans="1:4" x14ac:dyDescent="0.3">
      <c r="A20" t="s">
        <v>93</v>
      </c>
      <c r="B20" s="7">
        <v>5</v>
      </c>
      <c r="C20" t="s">
        <v>17</v>
      </c>
      <c r="D20" s="3" t="s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07CCF-6284-4C01-9EFE-C5D15F1A8873}">
  <dimension ref="A1:D36"/>
  <sheetViews>
    <sheetView workbookViewId="0">
      <selection activeCell="D11" sqref="D11"/>
    </sheetView>
  </sheetViews>
  <sheetFormatPr defaultRowHeight="14.4" x14ac:dyDescent="0.3"/>
  <cols>
    <col min="1" max="1" width="20.109375" customWidth="1"/>
    <col min="2" max="2" width="18.109375" customWidth="1"/>
    <col min="4" max="4" width="15" customWidth="1"/>
  </cols>
  <sheetData>
    <row r="1" spans="1:4" x14ac:dyDescent="0.3">
      <c r="A1" s="4" t="s">
        <v>0</v>
      </c>
      <c r="B1" s="5" t="s">
        <v>1</v>
      </c>
      <c r="C1" s="4" t="s">
        <v>4</v>
      </c>
      <c r="D1" s="6" t="s">
        <v>2</v>
      </c>
    </row>
    <row r="2" spans="1:4" ht="21.6" x14ac:dyDescent="0.3">
      <c r="A2" t="s">
        <v>3</v>
      </c>
      <c r="B2" s="7">
        <f>350*3600</f>
        <v>1260000</v>
      </c>
      <c r="C2" t="s">
        <v>5</v>
      </c>
      <c r="D2" s="3" t="s">
        <v>63</v>
      </c>
    </row>
    <row r="3" spans="1:4" ht="21.6" x14ac:dyDescent="0.3">
      <c r="A3" t="s">
        <v>64</v>
      </c>
      <c r="B3" s="7">
        <f>33.3*1000*3600</f>
        <v>119880000</v>
      </c>
      <c r="C3" t="s">
        <v>5</v>
      </c>
      <c r="D3" s="3" t="s">
        <v>65</v>
      </c>
    </row>
    <row r="4" spans="1:4" ht="21.6" x14ac:dyDescent="0.3">
      <c r="A4" t="s">
        <v>66</v>
      </c>
      <c r="B4" s="7">
        <v>0.8</v>
      </c>
      <c r="C4" t="s">
        <v>17</v>
      </c>
      <c r="D4" s="3" t="s">
        <v>67</v>
      </c>
    </row>
    <row r="5" spans="1:4" x14ac:dyDescent="0.3">
      <c r="A5" t="s">
        <v>68</v>
      </c>
      <c r="B5" s="7">
        <v>1</v>
      </c>
      <c r="C5" t="s">
        <v>17</v>
      </c>
      <c r="D5" s="3" t="s">
        <v>69</v>
      </c>
    </row>
    <row r="6" spans="1:4" ht="31.8" x14ac:dyDescent="0.3">
      <c r="A6" t="s">
        <v>70</v>
      </c>
      <c r="B6" s="7">
        <v>0.91</v>
      </c>
      <c r="C6" t="s">
        <v>17</v>
      </c>
      <c r="D6" s="3" t="s">
        <v>71</v>
      </c>
    </row>
    <row r="7" spans="1:4" x14ac:dyDescent="0.3">
      <c r="A7" t="s">
        <v>72</v>
      </c>
      <c r="B7" s="7">
        <v>0.56000000000000005</v>
      </c>
      <c r="C7" t="s">
        <v>17</v>
      </c>
      <c r="D7" s="3" t="s">
        <v>73</v>
      </c>
    </row>
    <row r="8" spans="1:4" ht="21.6" x14ac:dyDescent="0.3">
      <c r="A8" t="s">
        <v>74</v>
      </c>
      <c r="B8" s="7">
        <v>0.7</v>
      </c>
      <c r="C8" t="s">
        <v>17</v>
      </c>
      <c r="D8" s="3" t="s">
        <v>75</v>
      </c>
    </row>
    <row r="9" spans="1:4" ht="31.8" x14ac:dyDescent="0.3">
      <c r="A9" t="s">
        <v>76</v>
      </c>
      <c r="B9" s="7">
        <v>1.8</v>
      </c>
      <c r="C9" t="s">
        <v>17</v>
      </c>
      <c r="D9" s="3" t="s">
        <v>77</v>
      </c>
    </row>
    <row r="10" spans="1:4" ht="42" x14ac:dyDescent="0.3">
      <c r="A10" t="s">
        <v>78</v>
      </c>
      <c r="B10" s="7">
        <f>1.3</f>
        <v>1.3</v>
      </c>
      <c r="C10" t="s">
        <v>17</v>
      </c>
      <c r="D10" s="3" t="s">
        <v>79</v>
      </c>
    </row>
    <row r="11" spans="1:4" x14ac:dyDescent="0.3">
      <c r="B11" s="7"/>
      <c r="D11" s="3"/>
    </row>
    <row r="12" spans="1:4" x14ac:dyDescent="0.3">
      <c r="B12" s="7"/>
      <c r="D12" s="3"/>
    </row>
    <row r="13" spans="1:4" x14ac:dyDescent="0.3">
      <c r="B13" s="7"/>
      <c r="D13" s="3"/>
    </row>
    <row r="14" spans="1:4" x14ac:dyDescent="0.3">
      <c r="B14" s="7"/>
      <c r="D14" s="3"/>
    </row>
    <row r="15" spans="1:4" x14ac:dyDescent="0.3">
      <c r="B15" s="7"/>
      <c r="D15" s="3"/>
    </row>
    <row r="16" spans="1:4" x14ac:dyDescent="0.3">
      <c r="B16" s="7"/>
      <c r="D16" s="3"/>
    </row>
    <row r="17" spans="2:4" x14ac:dyDescent="0.3">
      <c r="B17" s="7"/>
      <c r="D17" s="3"/>
    </row>
    <row r="18" spans="2:4" x14ac:dyDescent="0.3">
      <c r="B18" s="7"/>
      <c r="D18" s="3"/>
    </row>
    <row r="19" spans="2:4" x14ac:dyDescent="0.3">
      <c r="B19" s="7"/>
      <c r="D19" s="3"/>
    </row>
    <row r="20" spans="2:4" x14ac:dyDescent="0.3">
      <c r="B20" s="7"/>
      <c r="D20" s="3"/>
    </row>
    <row r="21" spans="2:4" x14ac:dyDescent="0.3">
      <c r="B21" s="7"/>
      <c r="D21" s="3"/>
    </row>
    <row r="22" spans="2:4" x14ac:dyDescent="0.3">
      <c r="B22" s="7"/>
      <c r="D22" s="3"/>
    </row>
    <row r="23" spans="2:4" x14ac:dyDescent="0.3">
      <c r="B23" s="7"/>
      <c r="D23" s="3"/>
    </row>
    <row r="24" spans="2:4" x14ac:dyDescent="0.3">
      <c r="B24" s="7"/>
      <c r="D24" s="3"/>
    </row>
    <row r="25" spans="2:4" x14ac:dyDescent="0.3">
      <c r="B25" s="7"/>
      <c r="D25" s="3"/>
    </row>
    <row r="26" spans="2:4" x14ac:dyDescent="0.3">
      <c r="B26" s="7"/>
      <c r="D26" s="3"/>
    </row>
    <row r="27" spans="2:4" x14ac:dyDescent="0.3">
      <c r="B27" s="7"/>
      <c r="D27" s="3"/>
    </row>
    <row r="28" spans="2:4" x14ac:dyDescent="0.3">
      <c r="B28" s="7"/>
      <c r="D28" s="3"/>
    </row>
    <row r="29" spans="2:4" x14ac:dyDescent="0.3">
      <c r="D29" s="3"/>
    </row>
    <row r="30" spans="2:4" x14ac:dyDescent="0.3">
      <c r="D30" s="3"/>
    </row>
    <row r="31" spans="2:4" x14ac:dyDescent="0.3">
      <c r="D31" s="3"/>
    </row>
    <row r="32" spans="2:4" x14ac:dyDescent="0.3">
      <c r="D32" s="3"/>
    </row>
    <row r="33" spans="4:4" x14ac:dyDescent="0.3">
      <c r="D33" s="3"/>
    </row>
    <row r="34" spans="4:4" x14ac:dyDescent="0.3">
      <c r="D34" s="3"/>
    </row>
    <row r="35" spans="4:4" x14ac:dyDescent="0.3">
      <c r="D35" s="3"/>
    </row>
    <row r="36" spans="4:4" x14ac:dyDescent="0.3">
      <c r="D3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A3A2E-2695-4281-89C8-5061D95B2995}">
  <dimension ref="A1:D4"/>
  <sheetViews>
    <sheetView workbookViewId="0">
      <selection sqref="A1:D1"/>
    </sheetView>
  </sheetViews>
  <sheetFormatPr defaultRowHeight="14.4" x14ac:dyDescent="0.3"/>
  <cols>
    <col min="1" max="1" width="19.109375" customWidth="1"/>
    <col min="4" max="4" width="15.5546875" style="3" customWidth="1"/>
  </cols>
  <sheetData>
    <row r="1" spans="1:4" x14ac:dyDescent="0.3">
      <c r="A1" s="4" t="s">
        <v>0</v>
      </c>
      <c r="B1" s="5" t="s">
        <v>1</v>
      </c>
      <c r="C1" s="4" t="s">
        <v>4</v>
      </c>
      <c r="D1" s="6" t="s">
        <v>2</v>
      </c>
    </row>
    <row r="2" spans="1:4" ht="21.6" x14ac:dyDescent="0.3">
      <c r="A2" t="s">
        <v>54</v>
      </c>
      <c r="B2">
        <v>5.4999999999999997E-3</v>
      </c>
      <c r="C2" t="s">
        <v>55</v>
      </c>
      <c r="D2" s="3" t="s">
        <v>56</v>
      </c>
    </row>
    <row r="3" spans="1:4" ht="42" x14ac:dyDescent="0.3">
      <c r="A3" t="s">
        <v>59</v>
      </c>
      <c r="B3">
        <v>0.6</v>
      </c>
      <c r="C3" s="1" t="s">
        <v>17</v>
      </c>
      <c r="D3" s="3" t="s">
        <v>60</v>
      </c>
    </row>
    <row r="4" spans="1:4" ht="31.8" x14ac:dyDescent="0.3">
      <c r="A4" t="s">
        <v>61</v>
      </c>
      <c r="B4">
        <v>4.4999999999999997E-3</v>
      </c>
      <c r="C4" t="s">
        <v>17</v>
      </c>
      <c r="D4" s="3" t="s">
        <v>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B1321-8063-4252-B5DC-A1E5B451DA54}">
  <dimension ref="A1:E24"/>
  <sheetViews>
    <sheetView tabSelected="1" workbookViewId="0">
      <selection activeCell="I9" sqref="I9"/>
    </sheetView>
  </sheetViews>
  <sheetFormatPr defaultRowHeight="14.4" x14ac:dyDescent="0.3"/>
  <cols>
    <col min="1" max="1" width="17.21875" customWidth="1"/>
    <col min="2" max="2" width="14.77734375" customWidth="1"/>
    <col min="3" max="3" width="14.88671875" customWidth="1"/>
    <col min="4" max="4" width="31.44140625" customWidth="1"/>
    <col min="5" max="5" width="27.109375" customWidth="1"/>
  </cols>
  <sheetData>
    <row r="1" spans="1:5" ht="28.8" x14ac:dyDescent="0.3">
      <c r="A1" s="4" t="s">
        <v>0</v>
      </c>
      <c r="B1" s="5" t="s">
        <v>1</v>
      </c>
      <c r="C1" s="4" t="s">
        <v>4</v>
      </c>
      <c r="D1" s="6" t="s">
        <v>2</v>
      </c>
    </row>
    <row r="2" spans="1:5" ht="14.4" customHeight="1" x14ac:dyDescent="0.3">
      <c r="A2" t="s">
        <v>96</v>
      </c>
      <c r="B2">
        <f>2.6*9.80665</f>
        <v>25.49729</v>
      </c>
      <c r="C2" t="s">
        <v>97</v>
      </c>
      <c r="D2" s="9" t="s">
        <v>98</v>
      </c>
    </row>
    <row r="3" spans="1:5" x14ac:dyDescent="0.3">
      <c r="A3" t="s">
        <v>99</v>
      </c>
      <c r="B3">
        <v>1.42</v>
      </c>
      <c r="C3" t="s">
        <v>19</v>
      </c>
      <c r="D3" s="9" t="s">
        <v>100</v>
      </c>
    </row>
    <row r="4" spans="1:5" x14ac:dyDescent="0.3">
      <c r="A4" t="s">
        <v>101</v>
      </c>
      <c r="C4" t="s">
        <v>19</v>
      </c>
      <c r="D4" s="9" t="s">
        <v>102</v>
      </c>
    </row>
    <row r="5" spans="1:5" ht="28.2" customHeight="1" x14ac:dyDescent="0.3">
      <c r="A5" t="s">
        <v>103</v>
      </c>
      <c r="B5">
        <v>2.4</v>
      </c>
      <c r="C5" t="s">
        <v>19</v>
      </c>
      <c r="D5" s="9" t="s">
        <v>104</v>
      </c>
    </row>
    <row r="6" spans="1:5" ht="25.8" customHeight="1" x14ac:dyDescent="0.3">
      <c r="A6" t="s">
        <v>105</v>
      </c>
      <c r="B6">
        <v>3.6</v>
      </c>
      <c r="C6" t="s">
        <v>19</v>
      </c>
      <c r="D6" s="9" t="s">
        <v>106</v>
      </c>
    </row>
    <row r="7" spans="1:5" ht="30.6" customHeight="1" x14ac:dyDescent="0.3">
      <c r="A7" t="s">
        <v>107</v>
      </c>
      <c r="B7">
        <v>6.2</v>
      </c>
      <c r="C7" t="s">
        <v>19</v>
      </c>
      <c r="D7" s="9" t="s">
        <v>108</v>
      </c>
    </row>
    <row r="8" spans="1:5" ht="30" customHeight="1" x14ac:dyDescent="0.3">
      <c r="A8" t="s">
        <v>109</v>
      </c>
      <c r="B8">
        <v>3.6</v>
      </c>
      <c r="C8" t="s">
        <v>19</v>
      </c>
      <c r="D8" s="9" t="s">
        <v>110</v>
      </c>
    </row>
    <row r="9" spans="1:5" ht="18.600000000000001" customHeight="1" x14ac:dyDescent="0.3">
      <c r="A9" t="s">
        <v>111</v>
      </c>
      <c r="B9">
        <v>11282.39</v>
      </c>
      <c r="C9" t="s">
        <v>97</v>
      </c>
      <c r="D9" s="9" t="s">
        <v>112</v>
      </c>
    </row>
    <row r="11" spans="1:5" x14ac:dyDescent="0.3">
      <c r="A11" t="s">
        <v>113</v>
      </c>
      <c r="B11">
        <v>12.56</v>
      </c>
      <c r="C11" t="s">
        <v>19</v>
      </c>
      <c r="D11" s="9" t="s">
        <v>114</v>
      </c>
    </row>
    <row r="12" spans="1:5" x14ac:dyDescent="0.3">
      <c r="A12" t="s">
        <v>115</v>
      </c>
      <c r="B12">
        <v>8.9649999999999999</v>
      </c>
      <c r="C12" t="s">
        <v>19</v>
      </c>
      <c r="D12" s="9" t="s">
        <v>116</v>
      </c>
    </row>
    <row r="13" spans="1:5" x14ac:dyDescent="0.3">
      <c r="A13" t="s">
        <v>117</v>
      </c>
      <c r="B13">
        <v>3.5859999999999999</v>
      </c>
      <c r="C13" t="s">
        <v>19</v>
      </c>
      <c r="D13" s="9" t="s">
        <v>118</v>
      </c>
    </row>
    <row r="14" spans="1:5" x14ac:dyDescent="0.3">
      <c r="A14" t="s">
        <v>119</v>
      </c>
      <c r="B14">
        <v>31.53</v>
      </c>
      <c r="C14" t="s">
        <v>120</v>
      </c>
      <c r="D14" s="9" t="s">
        <v>121</v>
      </c>
    </row>
    <row r="15" spans="1:5" x14ac:dyDescent="0.3">
      <c r="A15" t="s">
        <v>122</v>
      </c>
      <c r="B15">
        <v>5</v>
      </c>
      <c r="C15" t="s">
        <v>17</v>
      </c>
      <c r="D15" s="9" t="s">
        <v>123</v>
      </c>
    </row>
    <row r="16" spans="1:5" x14ac:dyDescent="0.3">
      <c r="A16" t="s">
        <v>124</v>
      </c>
      <c r="B16">
        <v>1</v>
      </c>
      <c r="C16" t="s">
        <v>19</v>
      </c>
      <c r="D16" s="9" t="s">
        <v>125</v>
      </c>
      <c r="E16" s="10" t="s">
        <v>126</v>
      </c>
    </row>
    <row r="17" spans="1:5" x14ac:dyDescent="0.3">
      <c r="A17" t="s">
        <v>127</v>
      </c>
      <c r="B17">
        <f>0.5*B13</f>
        <v>1.7929999999999999</v>
      </c>
      <c r="C17" t="s">
        <v>19</v>
      </c>
      <c r="D17" s="9" t="s">
        <v>128</v>
      </c>
      <c r="E17" s="10" t="s">
        <v>129</v>
      </c>
    </row>
    <row r="19" spans="1:5" ht="24.6" x14ac:dyDescent="0.3">
      <c r="A19" t="s">
        <v>130</v>
      </c>
      <c r="B19">
        <v>3</v>
      </c>
      <c r="C19" t="s">
        <v>19</v>
      </c>
      <c r="D19" s="9" t="s">
        <v>131</v>
      </c>
      <c r="E19" t="s">
        <v>140</v>
      </c>
    </row>
    <row r="20" spans="1:5" ht="24.6" x14ac:dyDescent="0.3">
      <c r="A20" t="s">
        <v>132</v>
      </c>
      <c r="C20" t="s">
        <v>19</v>
      </c>
      <c r="D20" s="9" t="s">
        <v>133</v>
      </c>
    </row>
    <row r="21" spans="1:5" ht="24.6" x14ac:dyDescent="0.3">
      <c r="A21" t="s">
        <v>134</v>
      </c>
      <c r="B21">
        <v>8.5</v>
      </c>
      <c r="C21" t="s">
        <v>19</v>
      </c>
      <c r="D21" s="9" t="s">
        <v>135</v>
      </c>
      <c r="E21" t="s">
        <v>141</v>
      </c>
    </row>
    <row r="22" spans="1:5" ht="24.6" x14ac:dyDescent="0.3">
      <c r="A22" t="s">
        <v>136</v>
      </c>
      <c r="B22">
        <v>0</v>
      </c>
      <c r="C22" t="s">
        <v>19</v>
      </c>
      <c r="D22" s="9" t="s">
        <v>137</v>
      </c>
    </row>
    <row r="24" spans="1:5" x14ac:dyDescent="0.3">
      <c r="A24" t="s">
        <v>138</v>
      </c>
      <c r="B24">
        <v>1.5</v>
      </c>
      <c r="C24" t="s">
        <v>19</v>
      </c>
      <c r="D24" s="9" t="s">
        <v>139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Mission</vt:lpstr>
      <vt:lpstr>Aircraft parameters</vt:lpstr>
      <vt:lpstr>Energy storage</vt:lpstr>
      <vt:lpstr>Misc</vt:lpstr>
      <vt:lpstr>Dimensions and Positions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2019-06-05T07:34:02Z</dcterms:modified>
</cp:coreProperties>
</file>