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ross\Documents\Arduino\ChartLights\lightlist\"/>
    </mc:Choice>
  </mc:AlternateContent>
  <bookViews>
    <workbookView xWindow="0" yWindow="0" windowWidth="28800" windowHeight="15105" activeTab="2"/>
  </bookViews>
  <sheets>
    <sheet name="Back" sheetId="3" r:id="rId1"/>
    <sheet name="Front" sheetId="4" r:id="rId2"/>
    <sheet name="ll40" sheetId="1" r:id="rId3"/>
    <sheet name="Corner" sheetId="2" r:id="rId4"/>
  </sheets>
  <definedNames>
    <definedName name="NE_Lat">Corner!$G$5</definedName>
    <definedName name="NE_Lon">Corner!$G$6</definedName>
    <definedName name="NW_Lat">Corner!$G$1</definedName>
    <definedName name="NW_Lon">Corner!$G$2</definedName>
    <definedName name="SE_Lat">Corner!$G$3</definedName>
    <definedName name="SE_Lon">Corner!$G$4</definedName>
  </definedNames>
  <calcPr calcId="0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V42" i="1"/>
  <c r="V41" i="1"/>
  <c r="V40" i="1"/>
  <c r="V39" i="1"/>
  <c r="AD39" i="1" s="1"/>
  <c r="V38" i="1"/>
  <c r="V37" i="1"/>
  <c r="V36" i="1"/>
  <c r="V35" i="1"/>
  <c r="AD35" i="1" s="1"/>
  <c r="V34" i="1"/>
  <c r="V33" i="1"/>
  <c r="V32" i="1"/>
  <c r="V31" i="1"/>
  <c r="AD31" i="1" s="1"/>
  <c r="V30" i="1"/>
  <c r="V29" i="1"/>
  <c r="V28" i="1"/>
  <c r="V27" i="1"/>
  <c r="V26" i="1"/>
  <c r="V25" i="1"/>
  <c r="V24" i="1"/>
  <c r="V23" i="1"/>
  <c r="AD23" i="1" s="1"/>
  <c r="V22" i="1"/>
  <c r="V21" i="1"/>
  <c r="V20" i="1"/>
  <c r="V19" i="1"/>
  <c r="AD19" i="1" s="1"/>
  <c r="V18" i="1"/>
  <c r="V17" i="1"/>
  <c r="V16" i="1"/>
  <c r="V15" i="1"/>
  <c r="AD15" i="1" s="1"/>
  <c r="V14" i="1"/>
  <c r="V13" i="1"/>
  <c r="V12" i="1"/>
  <c r="V11" i="1"/>
  <c r="AD11" i="1" s="1"/>
  <c r="V10" i="1"/>
  <c r="V9" i="1"/>
  <c r="V8" i="1"/>
  <c r="V7" i="1"/>
  <c r="AD7" i="1" s="1"/>
  <c r="V6" i="1"/>
  <c r="V5" i="1"/>
  <c r="V4" i="1"/>
  <c r="V3" i="1"/>
  <c r="AD27" i="1"/>
  <c r="AD3" i="1"/>
  <c r="Y3" i="1"/>
  <c r="AA3" i="1" s="1"/>
  <c r="Y5" i="1"/>
  <c r="AA5" i="1" s="1"/>
  <c r="Y6" i="1"/>
  <c r="AA6" i="1" s="1"/>
  <c r="Y7" i="1"/>
  <c r="AA7" i="1" s="1"/>
  <c r="Y4" i="1"/>
  <c r="AA4" i="1" s="1"/>
  <c r="Y10" i="1"/>
  <c r="AA10" i="1" s="1"/>
  <c r="Y13" i="1"/>
  <c r="AA13" i="1" s="1"/>
  <c r="Y20" i="1"/>
  <c r="AA20" i="1" s="1"/>
  <c r="Y9" i="1"/>
  <c r="AA9" i="1" s="1"/>
  <c r="Y11" i="1"/>
  <c r="AA11" i="1" s="1"/>
  <c r="Y14" i="1"/>
  <c r="AA14" i="1" s="1"/>
  <c r="Y12" i="1"/>
  <c r="AA12" i="1" s="1"/>
  <c r="Y19" i="1"/>
  <c r="AA19" i="1" s="1"/>
  <c r="Y17" i="1"/>
  <c r="AA17" i="1" s="1"/>
  <c r="Y26" i="1"/>
  <c r="AA26" i="1" s="1"/>
  <c r="Y16" i="1"/>
  <c r="AA16" i="1" s="1"/>
  <c r="Y15" i="1"/>
  <c r="AA15" i="1" s="1"/>
  <c r="Y18" i="1"/>
  <c r="AA18" i="1" s="1"/>
  <c r="Y8" i="1"/>
  <c r="AA8" i="1" s="1"/>
  <c r="Y27" i="1"/>
  <c r="AA27" i="1" s="1"/>
  <c r="Y22" i="1"/>
  <c r="AA22" i="1" s="1"/>
  <c r="Y24" i="1"/>
  <c r="AA24" i="1" s="1"/>
  <c r="Y40" i="1"/>
  <c r="AA40" i="1" s="1"/>
  <c r="Y42" i="1"/>
  <c r="AA42" i="1" s="1"/>
  <c r="Y28" i="1"/>
  <c r="AA28" i="1" s="1"/>
  <c r="Y30" i="1"/>
  <c r="AA30" i="1" s="1"/>
  <c r="Y37" i="1"/>
  <c r="AA37" i="1" s="1"/>
  <c r="Y35" i="1"/>
  <c r="AA35" i="1" s="1"/>
  <c r="Y41" i="1"/>
  <c r="AA41" i="1" s="1"/>
  <c r="Y23" i="1"/>
  <c r="AA23" i="1" s="1"/>
  <c r="Y25" i="1"/>
  <c r="AA25" i="1" s="1"/>
  <c r="Y21" i="1"/>
  <c r="AA21" i="1" s="1"/>
  <c r="Y36" i="1"/>
  <c r="AA36" i="1" s="1"/>
  <c r="Y29" i="1"/>
  <c r="AA29" i="1" s="1"/>
  <c r="Y39" i="1"/>
  <c r="AA39" i="1" s="1"/>
  <c r="Y38" i="1"/>
  <c r="AA38" i="1" s="1"/>
  <c r="Y34" i="1"/>
  <c r="AA34" i="1" s="1"/>
  <c r="Y33" i="1"/>
  <c r="AA33" i="1" s="1"/>
  <c r="Y32" i="1"/>
  <c r="AA32" i="1" s="1"/>
  <c r="Y31" i="1"/>
  <c r="AA31" i="1" s="1"/>
  <c r="G5" i="2"/>
  <c r="G6" i="2"/>
  <c r="G4" i="2"/>
  <c r="G3" i="2"/>
  <c r="AB3" i="1"/>
  <c r="AC3" i="1" s="1"/>
  <c r="X3" i="1" s="1"/>
  <c r="AB5" i="1"/>
  <c r="AB6" i="1"/>
  <c r="AC6" i="1" s="1"/>
  <c r="AB7" i="1"/>
  <c r="AC7" i="1" s="1"/>
  <c r="AB4" i="1"/>
  <c r="AB10" i="1"/>
  <c r="AB13" i="1"/>
  <c r="AC13" i="1" s="1"/>
  <c r="AB20" i="1"/>
  <c r="AC20" i="1" s="1"/>
  <c r="AB9" i="1"/>
  <c r="AB11" i="1"/>
  <c r="AB14" i="1"/>
  <c r="AC14" i="1" s="1"/>
  <c r="AB12" i="1"/>
  <c r="AC12" i="1" s="1"/>
  <c r="AB19" i="1"/>
  <c r="AB17" i="1"/>
  <c r="AB26" i="1"/>
  <c r="AC26" i="1" s="1"/>
  <c r="AB16" i="1"/>
  <c r="AC16" i="1" s="1"/>
  <c r="AB15" i="1"/>
  <c r="AB18" i="1"/>
  <c r="AB8" i="1"/>
  <c r="AC8" i="1" s="1"/>
  <c r="AB27" i="1"/>
  <c r="AC27" i="1" s="1"/>
  <c r="AB22" i="1"/>
  <c r="AB24" i="1"/>
  <c r="AB40" i="1"/>
  <c r="AC40" i="1" s="1"/>
  <c r="AB42" i="1"/>
  <c r="AC42" i="1" s="1"/>
  <c r="AB28" i="1"/>
  <c r="AB30" i="1"/>
  <c r="AB37" i="1"/>
  <c r="AC37" i="1" s="1"/>
  <c r="AB35" i="1"/>
  <c r="AC35" i="1" s="1"/>
  <c r="AB41" i="1"/>
  <c r="AB23" i="1"/>
  <c r="AB25" i="1"/>
  <c r="AC25" i="1" s="1"/>
  <c r="AB21" i="1"/>
  <c r="AC21" i="1" s="1"/>
  <c r="AB36" i="1"/>
  <c r="AB29" i="1"/>
  <c r="AB39" i="1"/>
  <c r="AC39" i="1" s="1"/>
  <c r="AB38" i="1"/>
  <c r="AC38" i="1" s="1"/>
  <c r="AB34" i="1"/>
  <c r="AB33" i="1"/>
  <c r="AB32" i="1"/>
  <c r="AC32" i="1" s="1"/>
  <c r="AB31" i="1"/>
  <c r="AC31" i="1" s="1"/>
  <c r="AD32" i="1"/>
  <c r="AD33" i="1"/>
  <c r="AD34" i="1"/>
  <c r="AD38" i="1"/>
  <c r="AD29" i="1"/>
  <c r="AD36" i="1"/>
  <c r="AD21" i="1"/>
  <c r="AD25" i="1"/>
  <c r="AD41" i="1"/>
  <c r="AD37" i="1"/>
  <c r="AD30" i="1"/>
  <c r="AD28" i="1"/>
  <c r="AD42" i="1"/>
  <c r="AD40" i="1"/>
  <c r="AD24" i="1"/>
  <c r="AD22" i="1"/>
  <c r="AD8" i="1"/>
  <c r="AD18" i="1"/>
  <c r="AD16" i="1"/>
  <c r="AD26" i="1"/>
  <c r="AD17" i="1"/>
  <c r="AD12" i="1"/>
  <c r="AD14" i="1"/>
  <c r="AD9" i="1"/>
  <c r="AD20" i="1"/>
  <c r="AD13" i="1"/>
  <c r="AD10" i="1"/>
  <c r="AD4" i="1"/>
  <c r="AD6" i="1"/>
  <c r="AD5" i="1"/>
  <c r="AC33" i="1" l="1"/>
  <c r="X33" i="1" s="1"/>
  <c r="AC29" i="1"/>
  <c r="X29" i="1" s="1"/>
  <c r="AC23" i="1"/>
  <c r="X23" i="1" s="1"/>
  <c r="AC30" i="1"/>
  <c r="X30" i="1" s="1"/>
  <c r="AC24" i="1"/>
  <c r="X24" i="1" s="1"/>
  <c r="AC18" i="1"/>
  <c r="X18" i="1" s="1"/>
  <c r="AC17" i="1"/>
  <c r="X17" i="1" s="1"/>
  <c r="AC11" i="1"/>
  <c r="X11" i="1" s="1"/>
  <c r="AC10" i="1"/>
  <c r="X10" i="1" s="1"/>
  <c r="AC5" i="1"/>
  <c r="X5" i="1" s="1"/>
  <c r="X31" i="1"/>
  <c r="X38" i="1"/>
  <c r="X21" i="1"/>
  <c r="X35" i="1"/>
  <c r="X42" i="1"/>
  <c r="X27" i="1"/>
  <c r="X16" i="1"/>
  <c r="X12" i="1"/>
  <c r="X20" i="1"/>
  <c r="X7" i="1"/>
  <c r="AC34" i="1"/>
  <c r="X34" i="1" s="1"/>
  <c r="AC36" i="1"/>
  <c r="X36" i="1" s="1"/>
  <c r="AC41" i="1"/>
  <c r="X41" i="1" s="1"/>
  <c r="AC28" i="1"/>
  <c r="X28" i="1" s="1"/>
  <c r="AC22" i="1"/>
  <c r="X22" i="1" s="1"/>
  <c r="AC15" i="1"/>
  <c r="X15" i="1" s="1"/>
  <c r="AC19" i="1"/>
  <c r="X19" i="1" s="1"/>
  <c r="AC9" i="1"/>
  <c r="X9" i="1" s="1"/>
  <c r="AC4" i="1"/>
  <c r="X4" i="1" s="1"/>
  <c r="X25" i="1"/>
  <c r="X26" i="1"/>
  <c r="X32" i="1"/>
  <c r="X39" i="1"/>
  <c r="X37" i="1"/>
  <c r="X40" i="1"/>
  <c r="X8" i="1"/>
  <c r="X14" i="1"/>
  <c r="X13" i="1"/>
  <c r="X6" i="1"/>
  <c r="G2" i="2"/>
  <c r="G1" i="2"/>
</calcChain>
</file>

<file path=xl/sharedStrings.xml><?xml version="1.0" encoding="utf-8"?>
<sst xmlns="http://schemas.openxmlformats.org/spreadsheetml/2006/main" count="367" uniqueCount="194">
  <si>
    <t>#TYPE Selected.System.Management.Automation.PSCustomObject</t>
  </si>
  <si>
    <t>drange</t>
  </si>
  <si>
    <t>dlat</t>
  </si>
  <si>
    <t>dlon</t>
  </si>
  <si>
    <t>D_to_Driftmier</t>
  </si>
  <si>
    <t>D_to_Adrift_F35</t>
  </si>
  <si>
    <t>minDist</t>
  </si>
  <si>
    <t>District</t>
  </si>
  <si>
    <t>LLNR</t>
  </si>
  <si>
    <t>XREF</t>
  </si>
  <si>
    <t>Aid_x005F_x0020_Name</t>
  </si>
  <si>
    <t>Aid_x005F_x0020_Type</t>
  </si>
  <si>
    <t>Position_x005F_x0020__x005F_x0028_Latitude_x005F_x0029_</t>
  </si>
  <si>
    <t>Position_x005F_x0020__x005F_x0028_Longitude_x005F_x0029_</t>
  </si>
  <si>
    <t>Characteristic</t>
  </si>
  <si>
    <t>Both_x005F_x002F_Night_x005F_x002F_Day</t>
  </si>
  <si>
    <t>Height</t>
  </si>
  <si>
    <t>Range</t>
  </si>
  <si>
    <t>Location</t>
  </si>
  <si>
    <t>Structure</t>
  </si>
  <si>
    <t>Remarks</t>
  </si>
  <si>
    <t>RACN_x005F_x0020_Morse_x005F_x0020_Char</t>
  </si>
  <si>
    <t>Count</t>
  </si>
  <si>
    <t>Label</t>
  </si>
  <si>
    <t>color</t>
  </si>
  <si>
    <t>Fl B M Drifmier</t>
  </si>
  <si>
    <t>B</t>
  </si>
  <si>
    <t>Bl B M VaLeighGirl</t>
  </si>
  <si>
    <t>Thomas Point Shoal Light</t>
  </si>
  <si>
    <t>FD</t>
  </si>
  <si>
    <t>38-53-56.300N</t>
  </si>
  <si>
    <t>076-26-09.200W</t>
  </si>
  <si>
    <t>Fl W 5s</t>
  </si>
  <si>
    <t>Night</t>
  </si>
  <si>
    <t>White hexagonal tower on piles.::43</t>
  </si>
  <si>
    <t>Red from 011?? to 051.5?? and 096.5?? to 202??.::HORN: 1 blast ev 15s (2s bl).::Structure maintained by entity outside::of U.S. Coast Guard</t>
  </si>
  <si>
    <t>W</t>
  </si>
  <si>
    <t>Sandy Point Shoal Light</t>
  </si>
  <si>
    <t>39-00-57.238N</t>
  </si>
  <si>
    <t>076-23-04.488W</t>
  </si>
  <si>
    <t>Fl W 6s</t>
  </si>
  <si>
    <t>Red brick dwelling, white roof on brown cylindrical foundation.</t>
  </si>
  <si>
    <t>Structure Maintained by entity outside of U.S. Coast Guard.</t>
  </si>
  <si>
    <t>Bloody Point Bar Light</t>
  </si>
  <si>
    <t>38-50-01.500N</t>
  </si>
  <si>
    <t>076-23-30.000W</t>
  </si>
  <si>
    <t>Brown tower on cylindrical foundation.::53</t>
  </si>
  <si>
    <t>Red from 003?? to 022?? and 183?? to 202??.::Structure maintained by entity outside::of U.S. Coast Guard</t>
  </si>
  <si>
    <t>Horn Point Light HP</t>
  </si>
  <si>
    <t>38-58-24.611N</t>
  </si>
  <si>
    <t>076-28-09.127W</t>
  </si>
  <si>
    <t>NG on pile.</t>
  </si>
  <si>
    <t>West River Entrance Light 2</t>
  </si>
  <si>
    <t>38-51-56.391N</t>
  </si>
  <si>
    <t>076-29-27.019W</t>
  </si>
  <si>
    <t>Fl R 2.5s</t>
  </si>
  <si>
    <t>TR on pile.</t>
  </si>
  <si>
    <t>R</t>
  </si>
  <si>
    <t>Chesapeake Channel Lighted Buoy 90</t>
  </si>
  <si>
    <t>38-58-18.504N</t>
  </si>
  <si>
    <t>076-23-18.946W</t>
  </si>
  <si>
    <t>Red.</t>
  </si>
  <si>
    <t>Replaced by LIB of reduced intensity when endangered by ice.</t>
  </si>
  <si>
    <t>Chesapeake Channel Lighted Buoy 91</t>
  </si>
  <si>
    <t>38-58-59.103N</t>
  </si>
  <si>
    <t>076-23-16.547W</t>
  </si>
  <si>
    <t>Fl G 4s</t>
  </si>
  <si>
    <t>Green</t>
  </si>
  <si>
    <t>G</t>
  </si>
  <si>
    <t>Chesapeake Channel Lighted Bell Buoy  92</t>
  </si>
  <si>
    <t>38-58-55.803N</t>
  </si>
  <si>
    <t>076-23-04.547W</t>
  </si>
  <si>
    <t>Fl R 4s</t>
  </si>
  <si>
    <t>Chesapeake Channel Lighted Buoy WR87</t>
  </si>
  <si>
    <t>38-55-58.127N</t>
  </si>
  <si>
    <t>076-23-32.776W</t>
  </si>
  <si>
    <t>Q G</t>
  </si>
  <si>
    <t>Green.</t>
  </si>
  <si>
    <t>Chesapeake Channel Lighted Buoy 93</t>
  </si>
  <si>
    <t>39-00-03.080N</t>
  </si>
  <si>
    <t>076-22-52.720W</t>
  </si>
  <si>
    <t>Chesapeake Channel Lighted Buoy 83</t>
  </si>
  <si>
    <t>38-45-07.524N</t>
  </si>
  <si>
    <t>076-26-39.330W</t>
  </si>
  <si>
    <t>Replaced by can when endangered by ice.</t>
  </si>
  <si>
    <t>Chesapeake Channel Lighted Buoy 94</t>
  </si>
  <si>
    <t>39-00-00.062N</t>
  </si>
  <si>
    <t>076-22-40.238W</t>
  </si>
  <si>
    <t>Chesapeake Channel Lighted Buoy 88</t>
  </si>
  <si>
    <t>38-56-07.908N</t>
  </si>
  <si>
    <t>076-22-55.842W</t>
  </si>
  <si>
    <t>Chesapeake Channel Lighted Buoy 95</t>
  </si>
  <si>
    <t>39-00-26.901N</t>
  </si>
  <si>
    <t>076-22-43.848W</t>
  </si>
  <si>
    <t>Fl G 2.5s</t>
  </si>
  <si>
    <t>Chesapeake Channel Lighted Buoy 84</t>
  </si>
  <si>
    <t>38-45-27.424N</t>
  </si>
  <si>
    <t>076-25-06.828W</t>
  </si>
  <si>
    <t>Chesapeake Channel Lighted Buoy 84A</t>
  </si>
  <si>
    <t>38-47-35.620N</t>
  </si>
  <si>
    <t>076-24-41.331W</t>
  </si>
  <si>
    <t>Chesapeake Channel Lighted Buoy 86</t>
  </si>
  <si>
    <t>38-51-58.414N</t>
  </si>
  <si>
    <t>076-23-32.836W</t>
  </si>
  <si>
    <t>Eastern Bay Entrance Lighted Buoy 1E</t>
  </si>
  <si>
    <t>38-49-07.418N</t>
  </si>
  <si>
    <t>076-22-07.829W</t>
  </si>
  <si>
    <t>Ferry Cove Light</t>
  </si>
  <si>
    <t>38-46-05.539N</t>
  </si>
  <si>
    <t>076-20-38.121W</t>
  </si>
  <si>
    <t>Fl W 4s</t>
  </si>
  <si>
    <t>NB on pile.</t>
  </si>
  <si>
    <t>Tilghman Creek Light 1TC</t>
  </si>
  <si>
    <t>38-50-47.111N</t>
  </si>
  <si>
    <t>076-15-43.284W</t>
  </si>
  <si>
    <t>SG on pile.</t>
  </si>
  <si>
    <t>Miles River Light 7</t>
  </si>
  <si>
    <t>38-45-51.573N</t>
  </si>
  <si>
    <t>076-10-33.531W</t>
  </si>
  <si>
    <t>SG on multi-pile structure.</t>
  </si>
  <si>
    <t>Rockhold Creek Channel Light 12</t>
  </si>
  <si>
    <t>38-46-14.975N</t>
  </si>
  <si>
    <t>076-33-38.896W</t>
  </si>
  <si>
    <t>Rockhold Creek Jetty Light 2</t>
  </si>
  <si>
    <t>38-46-01.659N</t>
  </si>
  <si>
    <t>076-33-16.223W</t>
  </si>
  <si>
    <t>Rockhold Creek Channel Light 1R</t>
  </si>
  <si>
    <t>38-45-55.848N</t>
  </si>
  <si>
    <t>076-33-08.994W</t>
  </si>
  <si>
    <t>Eastport Harbor Entrance Light 5</t>
  </si>
  <si>
    <t>38-58-04.979N</t>
  </si>
  <si>
    <t>076-28-27.976W</t>
  </si>
  <si>
    <t>Severn River Light 2</t>
  </si>
  <si>
    <t>39-00-14.938N</t>
  </si>
  <si>
    <t>076-29-42.010W</t>
  </si>
  <si>
    <t>Eastport Harbor Entrance Light 2E</t>
  </si>
  <si>
    <t>38-58-04.085N</t>
  </si>
  <si>
    <t>076-28-14.776W</t>
  </si>
  <si>
    <t>Eastport Harbor Entrance Light 1E</t>
  </si>
  <si>
    <t>38-57-57.251N</t>
  </si>
  <si>
    <t>076-28-08.998W</t>
  </si>
  <si>
    <t>Annapolis Harbor Channel Lighted Buoy 9</t>
  </si>
  <si>
    <t>38-58-42.189N</t>
  </si>
  <si>
    <t>076-28-00.826W</t>
  </si>
  <si>
    <t>Annapolis Harbor Channel Lighted Buoy 6</t>
  </si>
  <si>
    <t>38-58-29.000N</t>
  </si>
  <si>
    <t>076-27-46.500W</t>
  </si>
  <si>
    <t>Replaced by nun when endangered by ice.</t>
  </si>
  <si>
    <t>Annapolis Harbor Channel Lighted Buoy 5</t>
  </si>
  <si>
    <t>38-58-17.815N</t>
  </si>
  <si>
    <t>076-27-43.465W</t>
  </si>
  <si>
    <t>Annapolis Harbor Entrance Light 4</t>
  </si>
  <si>
    <t>38-58-06.185N</t>
  </si>
  <si>
    <t>076-27-27.737W</t>
  </si>
  <si>
    <t>Fl R 6s</t>
  </si>
  <si>
    <t>TR on multi-pile structure.</t>
  </si>
  <si>
    <t>South River Light 12</t>
  </si>
  <si>
    <t>38-56-23.244N</t>
  </si>
  <si>
    <t>076-31-38.730W</t>
  </si>
  <si>
    <t>Lake Ogleton Entrance Light 5</t>
  </si>
  <si>
    <t>38-56-49.913N</t>
  </si>
  <si>
    <t>076-27-47.212W</t>
  </si>
  <si>
    <t>South River Light 11</t>
  </si>
  <si>
    <t>38-56-06.378N</t>
  </si>
  <si>
    <t>076-31-24.210W</t>
  </si>
  <si>
    <t>Naval Anchorage Light  A</t>
  </si>
  <si>
    <t>38-58-00.507N</t>
  </si>
  <si>
    <t>076-27-09.003W</t>
  </si>
  <si>
    <t>Fl Y 2.5s</t>
  </si>
  <si>
    <t>NY on multi-pile structure.</t>
  </si>
  <si>
    <t>Y</t>
  </si>
  <si>
    <t>Lake Ogleton Entrance Light 1L</t>
  </si>
  <si>
    <t>38-57-07.889N</t>
  </si>
  <si>
    <t>076-27-27.802W</t>
  </si>
  <si>
    <t>South River Light 15</t>
  </si>
  <si>
    <t>38-56-42.036N</t>
  </si>
  <si>
    <t>076-32-27.235W</t>
  </si>
  <si>
    <t>39-1-5.82</t>
  </si>
  <si>
    <t>76-36-29.84W</t>
  </si>
  <si>
    <t>N</t>
  </si>
  <si>
    <t>angle</t>
  </si>
  <si>
    <t>NW-Lat</t>
  </si>
  <si>
    <t>NW-Lon</t>
  </si>
  <si>
    <t>x</t>
  </si>
  <si>
    <t>y</t>
  </si>
  <si>
    <t>dx</t>
  </si>
  <si>
    <t>dy</t>
  </si>
  <si>
    <t>38-43-27.33</t>
  </si>
  <si>
    <t>SE-Lat</t>
  </si>
  <si>
    <t>76-3-57.02</t>
  </si>
  <si>
    <t>SE-Lon</t>
  </si>
  <si>
    <t>NE-Lat</t>
  </si>
  <si>
    <t>NE-Lon</t>
  </si>
  <si>
    <t>NegX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</si>
</sst>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398172892480756E-2"/>
          <c:y val="1.1079900769326807E-2"/>
          <c:w val="0.93708455708293437"/>
          <c:h val="0.93101282571382005"/>
        </c:manualLayout>
      </c:layout>
      <c:scatterChart>
        <c:scatterStyle val="lineMarker"/>
        <c:varyColors val="0"/>
        <c:ser>
          <c:idx val="0"/>
          <c:order val="0"/>
          <c:tx>
            <c:v>Back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B770EA5-8440-4C8E-8701-CD025ACB8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259-4DD6-A2F7-73B40EA724A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FE6CDDF-EFBF-4FB3-BB73-88FF06E689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259-4DD6-A2F7-73B40EA724A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683E45E-CBA7-4EDA-99C7-10EE3DE655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259-4DD6-A2F7-73B40EA724A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14119B7-E10E-4C6E-8842-8777A0CB90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259-4DD6-A2F7-73B40EA724A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5FF1AF9-39B7-4B22-A0D9-DEA5570DB4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259-4DD6-A2F7-73B40EA724A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3E325AD-32B1-4D18-8774-EDA013517E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259-4DD6-A2F7-73B40EA724A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4371DF2-44F2-4784-82E2-E16B1000FE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259-4DD6-A2F7-73B40EA724A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66AC519-0C6E-4E18-A0B1-97F03DE52E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259-4DD6-A2F7-73B40EA724A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8AF47AB-C79D-4A8B-ADCB-B48F79884B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259-4DD6-A2F7-73B40EA724A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1FFDD01-09CE-4A48-9331-3D41F6A9A4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259-4DD6-A2F7-73B40EA724A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B6171EE-335A-4F2B-80D2-588070EEFD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259-4DD6-A2F7-73B40EA724A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D0FAB01-6FB5-4AB4-91D3-45DD91CDD9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259-4DD6-A2F7-73B40EA724A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1E32D54-4B00-4BCC-8995-3AD94EB2FD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259-4DD6-A2F7-73B40EA724A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6F29EC9-0E89-4B7D-BB37-C081E537D1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259-4DD6-A2F7-73B40EA724A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FEF9D5A-265C-4E93-BF8E-F82F3E32EF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259-4DD6-A2F7-73B40EA724A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8EE5E89-B6D0-4BFC-9066-1F4103772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259-4DD6-A2F7-73B40EA724A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0178523-735B-40BC-8F25-38E10CAE62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259-4DD6-A2F7-73B40EA724A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E071BAA-D2AF-4914-B96C-D55AEF3EF5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259-4DD6-A2F7-73B40EA724A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0AC9307-1CF7-4B13-B9D7-B71EA5860E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259-4DD6-A2F7-73B40EA724A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CEAA3FD-8934-4BF5-A6EE-52196E42D8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259-4DD6-A2F7-73B40EA724A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70A5866-A79A-49EB-B4E8-5F40530243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259-4DD6-A2F7-73B40EA724A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AE654F1-BB86-4D54-A698-498BC81E7A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259-4DD6-A2F7-73B40EA724A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ACD04A0-0788-4056-874C-9C5ACC8CB6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259-4DD6-A2F7-73B40EA724A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90AF6FD-2353-4482-A2E6-F89F9C6419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259-4DD6-A2F7-73B40EA724A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7178816-EAFB-42C8-ADFD-2C993E8AEB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259-4DD6-A2F7-73B40EA724A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D950B01-8D45-4016-A309-40717B3BEC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259-4DD6-A2F7-73B40EA724A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9723478-62D9-4D23-9424-B4F1330E61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259-4DD6-A2F7-73B40EA724A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23B002C-967C-4866-9B89-EB437C25E7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259-4DD6-A2F7-73B40EA724A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8EDF383-5A1A-482F-8663-450B38647A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259-4DD6-A2F7-73B40EA724A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F5CEECE-2ED1-4BEF-8E09-9B0546AD0B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259-4DD6-A2F7-73B40EA724A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6ED7958-2CCD-4867-8AC0-BAA7559144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259-4DD6-A2F7-73B40EA724A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52773C9-6B4C-4E4B-81B4-D1E60392F6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259-4DD6-A2F7-73B40EA724A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D98E311-D38C-4AB8-8727-829E1B743C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259-4DD6-A2F7-73B40EA724A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51291B8-FDC9-4E99-A0E2-02FEC9832A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259-4DD6-A2F7-73B40EA724A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8BE6509-EBCD-406D-92BE-1132F81190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259-4DD6-A2F7-73B40EA724A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9B73A67-C85F-4B85-9A13-BFC9C51CD6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259-4DD6-A2F7-73B40EA724A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EE3D331-3C0F-4196-ABF8-724A4134F0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259-4DD6-A2F7-73B40EA724A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5F632C1-7776-44EA-A042-0D00342579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259-4DD6-A2F7-73B40EA724A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AEE3735-FEB1-4B69-965D-FE181D08FF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259-4DD6-A2F7-73B40EA724A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1A31DBC-C70D-4AA3-A556-18D74FE1FF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259-4DD6-A2F7-73B40EA724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'll40'!$Y$3:$Y$42</c:f>
              <c:numCache>
                <c:formatCode>General</c:formatCode>
                <c:ptCount val="40"/>
                <c:pt idx="0">
                  <c:v>76.38458</c:v>
                </c:pt>
                <c:pt idx="1">
                  <c:v>76.495002779999993</c:v>
                </c:pt>
                <c:pt idx="2">
                  <c:v>76.378846670000001</c:v>
                </c:pt>
                <c:pt idx="3">
                  <c:v>76.381311109999999</c:v>
                </c:pt>
                <c:pt idx="4">
                  <c:v>76.377843889999994</c:v>
                </c:pt>
                <c:pt idx="5">
                  <c:v>76.499307000000002</c:v>
                </c:pt>
                <c:pt idx="6">
                  <c:v>76.466896109999993</c:v>
                </c:pt>
                <c:pt idx="7">
                  <c:v>76.387929720000002</c:v>
                </c:pt>
                <c:pt idx="8">
                  <c:v>76.462916669999998</c:v>
                </c:pt>
                <c:pt idx="9">
                  <c:v>76.469201940000005</c:v>
                </c:pt>
                <c:pt idx="10">
                  <c:v>76.384596389999999</c:v>
                </c:pt>
                <c:pt idx="11">
                  <c:v>76.462073610000004</c:v>
                </c:pt>
                <c:pt idx="12">
                  <c:v>76.474437780000002</c:v>
                </c:pt>
                <c:pt idx="13">
                  <c:v>76.470771110000001</c:v>
                </c:pt>
                <c:pt idx="14">
                  <c:v>76.457704719999995</c:v>
                </c:pt>
                <c:pt idx="15">
                  <c:v>76.469166110000003</c:v>
                </c:pt>
                <c:pt idx="16">
                  <c:v>76.452500830000005</c:v>
                </c:pt>
                <c:pt idx="17">
                  <c:v>76.388596109999995</c:v>
                </c:pt>
                <c:pt idx="18">
                  <c:v>76.540898609999999</c:v>
                </c:pt>
                <c:pt idx="19">
                  <c:v>76.457722779999997</c:v>
                </c:pt>
                <c:pt idx="20">
                  <c:v>76.527424999999994</c:v>
                </c:pt>
                <c:pt idx="21">
                  <c:v>76.463114439999998</c:v>
                </c:pt>
                <c:pt idx="22">
                  <c:v>76.523391669999995</c:v>
                </c:pt>
                <c:pt idx="23">
                  <c:v>76.382178330000002</c:v>
                </c:pt>
                <c:pt idx="24">
                  <c:v>76.392437779999995</c:v>
                </c:pt>
                <c:pt idx="25">
                  <c:v>76.435888890000001</c:v>
                </c:pt>
                <c:pt idx="26">
                  <c:v>76.490838609999997</c:v>
                </c:pt>
                <c:pt idx="27">
                  <c:v>76.392454439999995</c:v>
                </c:pt>
                <c:pt idx="28">
                  <c:v>76.563226999999998</c:v>
                </c:pt>
                <c:pt idx="29">
                  <c:v>76.560804439999998</c:v>
                </c:pt>
                <c:pt idx="30">
                  <c:v>76.55450639</c:v>
                </c:pt>
                <c:pt idx="31">
                  <c:v>76.552498330000006</c:v>
                </c:pt>
                <c:pt idx="32">
                  <c:v>76.391666670000006</c:v>
                </c:pt>
                <c:pt idx="33">
                  <c:v>76.411480830000002</c:v>
                </c:pt>
                <c:pt idx="34">
                  <c:v>76.36884139</c:v>
                </c:pt>
                <c:pt idx="35">
                  <c:v>76.444258329999997</c:v>
                </c:pt>
                <c:pt idx="36">
                  <c:v>76.418563329999998</c:v>
                </c:pt>
                <c:pt idx="37">
                  <c:v>76.262023330000005</c:v>
                </c:pt>
                <c:pt idx="38">
                  <c:v>76.343922500000005</c:v>
                </c:pt>
                <c:pt idx="39">
                  <c:v>76.17598083</c:v>
                </c:pt>
              </c:numCache>
            </c:numRef>
          </c:xVal>
          <c:yVal>
            <c:numRef>
              <c:f>'ll40'!$AB$3:$AB$42</c:f>
              <c:numCache>
                <c:formatCode>General</c:formatCode>
                <c:ptCount val="40"/>
                <c:pt idx="0">
                  <c:v>39.015899439999998</c:v>
                </c:pt>
                <c:pt idx="1">
                  <c:v>39.004149439999999</c:v>
                </c:pt>
                <c:pt idx="2">
                  <c:v>39.007472499999999</c:v>
                </c:pt>
                <c:pt idx="3">
                  <c:v>39.000855559999998</c:v>
                </c:pt>
                <c:pt idx="4">
                  <c:v>39.000017219999997</c:v>
                </c:pt>
                <c:pt idx="5">
                  <c:v>38.976108000000004</c:v>
                </c:pt>
                <c:pt idx="6">
                  <c:v>38.978385830000001</c:v>
                </c:pt>
                <c:pt idx="7">
                  <c:v>38.983084169999998</c:v>
                </c:pt>
                <c:pt idx="8">
                  <c:v>38.974722219999997</c:v>
                </c:pt>
                <c:pt idx="9">
                  <c:v>38.973503059999999</c:v>
                </c:pt>
                <c:pt idx="10">
                  <c:v>38.982167500000003</c:v>
                </c:pt>
                <c:pt idx="11">
                  <c:v>38.971615280000002</c:v>
                </c:pt>
                <c:pt idx="12">
                  <c:v>38.968049720000003</c:v>
                </c:pt>
                <c:pt idx="13">
                  <c:v>38.967801389999998</c:v>
                </c:pt>
                <c:pt idx="14">
                  <c:v>38.968384720000003</c:v>
                </c:pt>
                <c:pt idx="15">
                  <c:v>38.965903060000002</c:v>
                </c:pt>
                <c:pt idx="16">
                  <c:v>38.966807500000002</c:v>
                </c:pt>
                <c:pt idx="17">
                  <c:v>38.971806669999999</c:v>
                </c:pt>
                <c:pt idx="18">
                  <c:v>38.945010000000003</c:v>
                </c:pt>
                <c:pt idx="19">
                  <c:v>38.952191390000003</c:v>
                </c:pt>
                <c:pt idx="20">
                  <c:v>38.939790000000002</c:v>
                </c:pt>
                <c:pt idx="21">
                  <c:v>38.947198059999998</c:v>
                </c:pt>
                <c:pt idx="22">
                  <c:v>38.935105</c:v>
                </c:pt>
                <c:pt idx="23">
                  <c:v>38.93553</c:v>
                </c:pt>
                <c:pt idx="24">
                  <c:v>38.932813060000001</c:v>
                </c:pt>
                <c:pt idx="25">
                  <c:v>38.898972219999997</c:v>
                </c:pt>
                <c:pt idx="26">
                  <c:v>38.865664170000002</c:v>
                </c:pt>
                <c:pt idx="27">
                  <c:v>38.866226109999999</c:v>
                </c:pt>
                <c:pt idx="28">
                  <c:v>38.772939999999998</c:v>
                </c:pt>
                <c:pt idx="29">
                  <c:v>38.770826390000003</c:v>
                </c:pt>
                <c:pt idx="30">
                  <c:v>38.767127500000001</c:v>
                </c:pt>
                <c:pt idx="31">
                  <c:v>38.765513329999997</c:v>
                </c:pt>
                <c:pt idx="32">
                  <c:v>38.833750000000002</c:v>
                </c:pt>
                <c:pt idx="33">
                  <c:v>38.793227780000002</c:v>
                </c:pt>
                <c:pt idx="34">
                  <c:v>38.81872722</c:v>
                </c:pt>
                <c:pt idx="35">
                  <c:v>38.752090000000003</c:v>
                </c:pt>
                <c:pt idx="36">
                  <c:v>38.757617779999997</c:v>
                </c:pt>
                <c:pt idx="37">
                  <c:v>38.84641972</c:v>
                </c:pt>
                <c:pt idx="38">
                  <c:v>38.768205279999997</c:v>
                </c:pt>
                <c:pt idx="39">
                  <c:v>38.764325829999997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'll40'!$AD$3:$AD$42</c15:f>
                <c15:dlblRangeCache>
                  <c:ptCount val="40"/>
                  <c:pt idx="0">
                    <c:v>20: Fl W 6s</c:v>
                  </c:pt>
                  <c:pt idx="1">
                    <c:v>21: Fl R 4s</c:v>
                  </c:pt>
                  <c:pt idx="2">
                    <c:v>22: Fl G 2.5s</c:v>
                  </c:pt>
                  <c:pt idx="3">
                    <c:v>23: Fl G 4s</c:v>
                  </c:pt>
                  <c:pt idx="4">
                    <c:v>24: Fl R 4s</c:v>
                  </c:pt>
                  <c:pt idx="5">
                    <c:v>25: Fl B M Drifmier</c:v>
                  </c:pt>
                  <c:pt idx="6">
                    <c:v>26: Q G</c:v>
                  </c:pt>
                  <c:pt idx="7">
                    <c:v>27: Fl G 4s</c:v>
                  </c:pt>
                  <c:pt idx="8">
                    <c:v>28: Fl R 2.5s</c:v>
                  </c:pt>
                  <c:pt idx="9">
                    <c:v>29: Fl W 6s</c:v>
                  </c:pt>
                  <c:pt idx="10">
                    <c:v>30: Fl R 4s</c:v>
                  </c:pt>
                  <c:pt idx="11">
                    <c:v>31: Fl G 4s</c:v>
                  </c:pt>
                  <c:pt idx="12">
                    <c:v>32: Fl G 4s</c:v>
                  </c:pt>
                  <c:pt idx="13">
                    <c:v>33: Fl R 2.5s</c:v>
                  </c:pt>
                  <c:pt idx="14">
                    <c:v>34: Fl R 6s</c:v>
                  </c:pt>
                  <c:pt idx="15">
                    <c:v>35: Fl G 2.5s</c:v>
                  </c:pt>
                  <c:pt idx="16">
                    <c:v>36: Fl Y 2.5s</c:v>
                  </c:pt>
                  <c:pt idx="17">
                    <c:v>37: Fl R 2.5s</c:v>
                  </c:pt>
                  <c:pt idx="18">
                    <c:v>38: Fl G 4s</c:v>
                  </c:pt>
                  <c:pt idx="19">
                    <c:v>39: Fl G 4s</c:v>
                  </c:pt>
                  <c:pt idx="20">
                    <c:v>0: Fl R 4s</c:v>
                  </c:pt>
                  <c:pt idx="21">
                    <c:v>1: Fl G 4s</c:v>
                  </c:pt>
                  <c:pt idx="22">
                    <c:v>2: Fl G 2.5s</c:v>
                  </c:pt>
                  <c:pt idx="23">
                    <c:v>3: Fl R 2.5s</c:v>
                  </c:pt>
                  <c:pt idx="24">
                    <c:v>4: Q G</c:v>
                  </c:pt>
                  <c:pt idx="25">
                    <c:v>5: Fl W 5s</c:v>
                  </c:pt>
                  <c:pt idx="26">
                    <c:v>6: Fl R 2.5s</c:v>
                  </c:pt>
                  <c:pt idx="27">
                    <c:v>7: Fl R 4s</c:v>
                  </c:pt>
                  <c:pt idx="28">
                    <c:v>8: Bl B M VaLeighGirl</c:v>
                  </c:pt>
                  <c:pt idx="29">
                    <c:v>9: Fl R 4s</c:v>
                  </c:pt>
                  <c:pt idx="30">
                    <c:v>10: Fl R 4s</c:v>
                  </c:pt>
                  <c:pt idx="31">
                    <c:v>11: Fl G 4s</c:v>
                  </c:pt>
                  <c:pt idx="32">
                    <c:v>12: Fl W 6s</c:v>
                  </c:pt>
                  <c:pt idx="33">
                    <c:v>13: Fl R 2.5s</c:v>
                  </c:pt>
                  <c:pt idx="34">
                    <c:v>14: Fl G 4s</c:v>
                  </c:pt>
                  <c:pt idx="35">
                    <c:v>15: Fl G 4s</c:v>
                  </c:pt>
                  <c:pt idx="36">
                    <c:v>16: Fl R 4s</c:v>
                  </c:pt>
                  <c:pt idx="37">
                    <c:v>17: Fl G 4s</c:v>
                  </c:pt>
                  <c:pt idx="38">
                    <c:v>18: Fl W 4s</c:v>
                  </c:pt>
                  <c:pt idx="39">
                    <c:v>19: Fl G 4s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9259-4DD6-A2F7-73B40EA72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18320"/>
        <c:axId val="382517008"/>
      </c:scatterChart>
      <c:valAx>
        <c:axId val="38251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17008"/>
        <c:crosses val="autoZero"/>
        <c:crossBetween val="midCat"/>
      </c:valAx>
      <c:valAx>
        <c:axId val="3825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1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3B1DB44-B6FE-4D14-9697-DD2D06F1B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4FC-4D45-8518-3376BFBDAB2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DD4B605-9A88-44AB-A768-EEBF77C0F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4FC-4D45-8518-3376BFBDAB2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A07D5B-A451-449A-BE34-20BA7DDC2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4FC-4D45-8518-3376BFBDAB2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2C54506-F93B-4890-872D-60DAC293AB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4FC-4D45-8518-3376BFBDAB2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F46246F-8666-4CB8-8A2D-C6F068DFAF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4FC-4D45-8518-3376BFBDAB2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42C3A52-6C9C-45C7-9E90-C6879B40B5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4FC-4D45-8518-3376BFBDAB2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2C45673-F3F9-4C45-A93D-78AADB3DED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4FC-4D45-8518-3376BFBDAB2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CE753CA-A81E-4FD8-9DCC-B737382551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4FC-4D45-8518-3376BFBDAB2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1739182-1D69-4CDB-9971-BE5F45B8B2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4FC-4D45-8518-3376BFBDAB2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E4B9054-F6B6-43E6-BDEA-40B076CA80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4FC-4D45-8518-3376BFBDAB2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E8BE353-FCBC-4169-88F3-5757CEF670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4FC-4D45-8518-3376BFBDAB2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475DA52-F39C-46C5-987D-FB1D79A30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4FC-4D45-8518-3376BFBDAB2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9AFB104-C9B7-4341-926D-7C0A4D1A13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4FC-4D45-8518-3376BFBDAB2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F0BF40D-FC85-4C2B-8CD6-EB736A5BFB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4FC-4D45-8518-3376BFBDAB2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3F2021D-05AD-4EA1-9B77-288624C68A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4FC-4D45-8518-3376BFBDAB2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C336F07-912D-4A74-BA0C-637FE33261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4FC-4D45-8518-3376BFBDAB2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058FE30-68EC-406B-A80E-7D89F430F0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4FC-4D45-8518-3376BFBDAB2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91C5107-014D-4CC1-BA07-F20C3E3FB3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4FC-4D45-8518-3376BFBDAB2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21FC077-63B2-4DF7-B58E-8B0BC04D66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4FC-4D45-8518-3376BFBDAB2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64362DC-E62E-4A15-B4A8-0A4D60899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4FC-4D45-8518-3376BFBDAB2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E7B80BC-BC0A-4361-9BBD-35B8D4CB97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4FC-4D45-8518-3376BFBDAB2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7F235CE-F9F8-4758-8D1B-D0762E7BE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4FC-4D45-8518-3376BFBDAB2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27B09D0-75BC-4373-A678-BE84F815F8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4FC-4D45-8518-3376BFBDAB2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3CEF4D9-E03D-4D3F-AB1A-CA73B13C0F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4FC-4D45-8518-3376BFBDAB2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75A6C24-B0F3-4028-A7F1-F83B06A961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4FC-4D45-8518-3376BFBDAB2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B726B33-17D3-4983-A09E-4467C8C504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4FC-4D45-8518-3376BFBDAB2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37F2121-9631-4B32-8811-606E1A23EE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4FC-4D45-8518-3376BFBDAB2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904D458-64D3-436A-92F0-9A6843BB8B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4FC-4D45-8518-3376BFBDAB2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4AE88A1-8B33-46DF-B19A-20E42E47E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4FC-4D45-8518-3376BFBDAB2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ADA4915-8C3E-4C81-A69E-4A636DD255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4FC-4D45-8518-3376BFBDAB2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E20BE1E-A84E-497A-8DE8-DAE5835A94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4FC-4D45-8518-3376BFBDAB2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01368BD-4A1F-4F71-A8A1-63E33F1C70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4FC-4D45-8518-3376BFBDAB2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3611103-E11C-4D4D-8795-B8B726D76A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4FC-4D45-8518-3376BFBDAB2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C997F07-7087-4AD8-AF2F-2E6A6CC450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4FC-4D45-8518-3376BFBDAB2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BC141E1-4727-4EB2-A8E7-6A270C0C28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4FC-4D45-8518-3376BFBDAB2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1D6FF8D-9213-4FB9-A001-541DEC2E97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4FC-4D45-8518-3376BFBDAB2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1A90B5C-D281-41A7-AE61-C5C972D597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4FC-4D45-8518-3376BFBDAB2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BC58405-DE25-47C2-9DC7-E5F3E49114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4FC-4D45-8518-3376BFBDAB2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D8A7181-3788-42DF-8DD6-A1917C1C26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4FC-4D45-8518-3376BFBDAB2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ECB3DD1-D62F-4113-9692-3C7B856DFE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4FC-4D45-8518-3376BFBDAB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'll40'!$Z$3:$Z$42</c:f>
              <c:numCache>
                <c:formatCode>General</c:formatCode>
                <c:ptCount val="40"/>
                <c:pt idx="0">
                  <c:v>-76.38458</c:v>
                </c:pt>
                <c:pt idx="1">
                  <c:v>-76.495002779999993</c:v>
                </c:pt>
                <c:pt idx="2">
                  <c:v>-76.378846670000001</c:v>
                </c:pt>
                <c:pt idx="3">
                  <c:v>-76.381311109999999</c:v>
                </c:pt>
                <c:pt idx="4">
                  <c:v>-76.377843889999994</c:v>
                </c:pt>
                <c:pt idx="5">
                  <c:v>-76.499307000000002</c:v>
                </c:pt>
                <c:pt idx="6">
                  <c:v>-76.466896109999993</c:v>
                </c:pt>
                <c:pt idx="7">
                  <c:v>-76.387929720000002</c:v>
                </c:pt>
                <c:pt idx="8">
                  <c:v>-76.462916669999998</c:v>
                </c:pt>
                <c:pt idx="9">
                  <c:v>-76.469201940000005</c:v>
                </c:pt>
                <c:pt idx="10">
                  <c:v>-76.384596389999999</c:v>
                </c:pt>
                <c:pt idx="11">
                  <c:v>-76.462073610000004</c:v>
                </c:pt>
                <c:pt idx="12">
                  <c:v>-76.474437780000002</c:v>
                </c:pt>
                <c:pt idx="13">
                  <c:v>-76.470771110000001</c:v>
                </c:pt>
                <c:pt idx="14">
                  <c:v>-76.457704719999995</c:v>
                </c:pt>
                <c:pt idx="15">
                  <c:v>-76.469166110000003</c:v>
                </c:pt>
                <c:pt idx="16">
                  <c:v>-76.452500830000005</c:v>
                </c:pt>
                <c:pt idx="17">
                  <c:v>-76.388596109999995</c:v>
                </c:pt>
                <c:pt idx="18">
                  <c:v>-76.540898609999999</c:v>
                </c:pt>
                <c:pt idx="19">
                  <c:v>-76.457722779999997</c:v>
                </c:pt>
                <c:pt idx="20">
                  <c:v>-76.527424999999994</c:v>
                </c:pt>
                <c:pt idx="21">
                  <c:v>-76.463114439999998</c:v>
                </c:pt>
                <c:pt idx="22">
                  <c:v>-76.523391669999995</c:v>
                </c:pt>
                <c:pt idx="23">
                  <c:v>-76.382178330000002</c:v>
                </c:pt>
                <c:pt idx="24">
                  <c:v>-76.392437779999995</c:v>
                </c:pt>
                <c:pt idx="25">
                  <c:v>-76.435888890000001</c:v>
                </c:pt>
                <c:pt idx="26">
                  <c:v>-76.490838609999997</c:v>
                </c:pt>
                <c:pt idx="27">
                  <c:v>-76.392454439999995</c:v>
                </c:pt>
                <c:pt idx="28">
                  <c:v>-76.563226999999998</c:v>
                </c:pt>
                <c:pt idx="29">
                  <c:v>-76.560804439999998</c:v>
                </c:pt>
                <c:pt idx="30">
                  <c:v>-76.55450639</c:v>
                </c:pt>
                <c:pt idx="31">
                  <c:v>-76.552498330000006</c:v>
                </c:pt>
                <c:pt idx="32">
                  <c:v>-76.391666670000006</c:v>
                </c:pt>
                <c:pt idx="33">
                  <c:v>-76.411480830000002</c:v>
                </c:pt>
                <c:pt idx="34">
                  <c:v>-76.36884139</c:v>
                </c:pt>
                <c:pt idx="35">
                  <c:v>-76.444258329999997</c:v>
                </c:pt>
                <c:pt idx="36">
                  <c:v>-76.418563329999998</c:v>
                </c:pt>
                <c:pt idx="37">
                  <c:v>-76.262023330000005</c:v>
                </c:pt>
                <c:pt idx="38">
                  <c:v>-76.343922500000005</c:v>
                </c:pt>
                <c:pt idx="39">
                  <c:v>-76.17598083</c:v>
                </c:pt>
              </c:numCache>
            </c:numRef>
          </c:xVal>
          <c:yVal>
            <c:numRef>
              <c:f>'ll40'!$AB$3:$AB$42</c:f>
              <c:numCache>
                <c:formatCode>General</c:formatCode>
                <c:ptCount val="40"/>
                <c:pt idx="0">
                  <c:v>39.015899439999998</c:v>
                </c:pt>
                <c:pt idx="1">
                  <c:v>39.004149439999999</c:v>
                </c:pt>
                <c:pt idx="2">
                  <c:v>39.007472499999999</c:v>
                </c:pt>
                <c:pt idx="3">
                  <c:v>39.000855559999998</c:v>
                </c:pt>
                <c:pt idx="4">
                  <c:v>39.000017219999997</c:v>
                </c:pt>
                <c:pt idx="5">
                  <c:v>38.976108000000004</c:v>
                </c:pt>
                <c:pt idx="6">
                  <c:v>38.978385830000001</c:v>
                </c:pt>
                <c:pt idx="7">
                  <c:v>38.983084169999998</c:v>
                </c:pt>
                <c:pt idx="8">
                  <c:v>38.974722219999997</c:v>
                </c:pt>
                <c:pt idx="9">
                  <c:v>38.973503059999999</c:v>
                </c:pt>
                <c:pt idx="10">
                  <c:v>38.982167500000003</c:v>
                </c:pt>
                <c:pt idx="11">
                  <c:v>38.971615280000002</c:v>
                </c:pt>
                <c:pt idx="12">
                  <c:v>38.968049720000003</c:v>
                </c:pt>
                <c:pt idx="13">
                  <c:v>38.967801389999998</c:v>
                </c:pt>
                <c:pt idx="14">
                  <c:v>38.968384720000003</c:v>
                </c:pt>
                <c:pt idx="15">
                  <c:v>38.965903060000002</c:v>
                </c:pt>
                <c:pt idx="16">
                  <c:v>38.966807500000002</c:v>
                </c:pt>
                <c:pt idx="17">
                  <c:v>38.971806669999999</c:v>
                </c:pt>
                <c:pt idx="18">
                  <c:v>38.945010000000003</c:v>
                </c:pt>
                <c:pt idx="19">
                  <c:v>38.952191390000003</c:v>
                </c:pt>
                <c:pt idx="20">
                  <c:v>38.939790000000002</c:v>
                </c:pt>
                <c:pt idx="21">
                  <c:v>38.947198059999998</c:v>
                </c:pt>
                <c:pt idx="22">
                  <c:v>38.935105</c:v>
                </c:pt>
                <c:pt idx="23">
                  <c:v>38.93553</c:v>
                </c:pt>
                <c:pt idx="24">
                  <c:v>38.932813060000001</c:v>
                </c:pt>
                <c:pt idx="25">
                  <c:v>38.898972219999997</c:v>
                </c:pt>
                <c:pt idx="26">
                  <c:v>38.865664170000002</c:v>
                </c:pt>
                <c:pt idx="27">
                  <c:v>38.866226109999999</c:v>
                </c:pt>
                <c:pt idx="28">
                  <c:v>38.772939999999998</c:v>
                </c:pt>
                <c:pt idx="29">
                  <c:v>38.770826390000003</c:v>
                </c:pt>
                <c:pt idx="30">
                  <c:v>38.767127500000001</c:v>
                </c:pt>
                <c:pt idx="31">
                  <c:v>38.765513329999997</c:v>
                </c:pt>
                <c:pt idx="32">
                  <c:v>38.833750000000002</c:v>
                </c:pt>
                <c:pt idx="33">
                  <c:v>38.793227780000002</c:v>
                </c:pt>
                <c:pt idx="34">
                  <c:v>38.81872722</c:v>
                </c:pt>
                <c:pt idx="35">
                  <c:v>38.752090000000003</c:v>
                </c:pt>
                <c:pt idx="36">
                  <c:v>38.757617779999997</c:v>
                </c:pt>
                <c:pt idx="37">
                  <c:v>38.84641972</c:v>
                </c:pt>
                <c:pt idx="38">
                  <c:v>38.768205279999997</c:v>
                </c:pt>
                <c:pt idx="39">
                  <c:v>38.764325829999997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'll40'!$AD$3:$AD$42</c15:f>
                <c15:dlblRangeCache>
                  <c:ptCount val="40"/>
                  <c:pt idx="0">
                    <c:v>20: Fl W 6s</c:v>
                  </c:pt>
                  <c:pt idx="1">
                    <c:v>21: Fl R 4s</c:v>
                  </c:pt>
                  <c:pt idx="2">
                    <c:v>22: Fl G 2.5s</c:v>
                  </c:pt>
                  <c:pt idx="3">
                    <c:v>23: Fl G 4s</c:v>
                  </c:pt>
                  <c:pt idx="4">
                    <c:v>24: Fl R 4s</c:v>
                  </c:pt>
                  <c:pt idx="5">
                    <c:v>25: Fl B M Drifmier</c:v>
                  </c:pt>
                  <c:pt idx="6">
                    <c:v>26: Q G</c:v>
                  </c:pt>
                  <c:pt idx="7">
                    <c:v>27: Fl G 4s</c:v>
                  </c:pt>
                  <c:pt idx="8">
                    <c:v>28: Fl R 2.5s</c:v>
                  </c:pt>
                  <c:pt idx="9">
                    <c:v>29: Fl W 6s</c:v>
                  </c:pt>
                  <c:pt idx="10">
                    <c:v>30: Fl R 4s</c:v>
                  </c:pt>
                  <c:pt idx="11">
                    <c:v>31: Fl G 4s</c:v>
                  </c:pt>
                  <c:pt idx="12">
                    <c:v>32: Fl G 4s</c:v>
                  </c:pt>
                  <c:pt idx="13">
                    <c:v>33: Fl R 2.5s</c:v>
                  </c:pt>
                  <c:pt idx="14">
                    <c:v>34: Fl R 6s</c:v>
                  </c:pt>
                  <c:pt idx="15">
                    <c:v>35: Fl G 2.5s</c:v>
                  </c:pt>
                  <c:pt idx="16">
                    <c:v>36: Fl Y 2.5s</c:v>
                  </c:pt>
                  <c:pt idx="17">
                    <c:v>37: Fl R 2.5s</c:v>
                  </c:pt>
                  <c:pt idx="18">
                    <c:v>38: Fl G 4s</c:v>
                  </c:pt>
                  <c:pt idx="19">
                    <c:v>39: Fl G 4s</c:v>
                  </c:pt>
                  <c:pt idx="20">
                    <c:v>0: Fl R 4s</c:v>
                  </c:pt>
                  <c:pt idx="21">
                    <c:v>1: Fl G 4s</c:v>
                  </c:pt>
                  <c:pt idx="22">
                    <c:v>2: Fl G 2.5s</c:v>
                  </c:pt>
                  <c:pt idx="23">
                    <c:v>3: Fl R 2.5s</c:v>
                  </c:pt>
                  <c:pt idx="24">
                    <c:v>4: Q G</c:v>
                  </c:pt>
                  <c:pt idx="25">
                    <c:v>5: Fl W 5s</c:v>
                  </c:pt>
                  <c:pt idx="26">
                    <c:v>6: Fl R 2.5s</c:v>
                  </c:pt>
                  <c:pt idx="27">
                    <c:v>7: Fl R 4s</c:v>
                  </c:pt>
                  <c:pt idx="28">
                    <c:v>8: Bl B M VaLeighGirl</c:v>
                  </c:pt>
                  <c:pt idx="29">
                    <c:v>9: Fl R 4s</c:v>
                  </c:pt>
                  <c:pt idx="30">
                    <c:v>10: Fl R 4s</c:v>
                  </c:pt>
                  <c:pt idx="31">
                    <c:v>11: Fl G 4s</c:v>
                  </c:pt>
                  <c:pt idx="32">
                    <c:v>12: Fl W 6s</c:v>
                  </c:pt>
                  <c:pt idx="33">
                    <c:v>13: Fl R 2.5s</c:v>
                  </c:pt>
                  <c:pt idx="34">
                    <c:v>14: Fl G 4s</c:v>
                  </c:pt>
                  <c:pt idx="35">
                    <c:v>15: Fl G 4s</c:v>
                  </c:pt>
                  <c:pt idx="36">
                    <c:v>16: Fl R 4s</c:v>
                  </c:pt>
                  <c:pt idx="37">
                    <c:v>17: Fl G 4s</c:v>
                  </c:pt>
                  <c:pt idx="38">
                    <c:v>18: Fl W 4s</c:v>
                  </c:pt>
                  <c:pt idx="39">
                    <c:v>19: Fl G 4s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F4FC-4D45-8518-3376BFBDA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21656"/>
        <c:axId val="695422312"/>
      </c:scatterChart>
      <c:valAx>
        <c:axId val="69542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2312"/>
        <c:crosses val="autoZero"/>
        <c:crossBetween val="midCat"/>
      </c:valAx>
      <c:valAx>
        <c:axId val="69542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pageSetup paperSize="8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pageSetup paperSize="8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722804" cy="9198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E1200-5399-492C-820C-8ECD73BB5C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3725525" cy="9201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711CA-9C53-455D-AF1F-452D51B627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LightList" displayName="LightList" ref="A2:AD42" totalsRowShown="0">
  <autoFilter ref="A2:AD42"/>
  <sortState ref="A3:AC42">
    <sortCondition ref="X2:X42"/>
  </sortState>
  <tableColumns count="30">
    <tableColumn id="1" name="drange"/>
    <tableColumn id="2" name="dlat"/>
    <tableColumn id="3" name="dlon"/>
    <tableColumn id="4" name="D_to_Driftmier"/>
    <tableColumn id="5" name="D_to_Adrift_F35"/>
    <tableColumn id="6" name="minDist"/>
    <tableColumn id="7" name="District"/>
    <tableColumn id="8" name="LLNR"/>
    <tableColumn id="9" name="XREF"/>
    <tableColumn id="10" name="Aid_x005f_x0020_Name"/>
    <tableColumn id="11" name="Aid_x005f_x0020_Type"/>
    <tableColumn id="12" name="Position_x005f_x0020__x005f_x0028_Latitude_x005f_x0029_"/>
    <tableColumn id="13" name="Position_x005f_x0020__x005f_x0028_Longitude_x005f_x0029_"/>
    <tableColumn id="14" name="Characteristic"/>
    <tableColumn id="15" name="Both_x005f_x002F_Night_x005f_x002F_Day"/>
    <tableColumn id="16" name="Height"/>
    <tableColumn id="17" name="Range"/>
    <tableColumn id="18" name="Location"/>
    <tableColumn id="19" name="Structure"/>
    <tableColumn id="20" name="Remarks"/>
    <tableColumn id="21" name="RACN_x005f_x0020_Morse_x005f_x0020_Char"/>
    <tableColumn id="22" name="Count"/>
    <tableColumn id="24" name="color"/>
    <tableColumn id="25" name="angle" dataDxfId="4">
      <calculatedColumnFormula>DEGREES(ATAN2(LightList[[#This Row],[dy]],LightList[[#This Row],[dx]]))</calculatedColumnFormula>
    </tableColumn>
    <tableColumn id="26" name="x" dataDxfId="3">
      <calculatedColumnFormula>LightList[dlon]</calculatedColumnFormula>
    </tableColumn>
    <tableColumn id="31" name="NegX" dataDxfId="0">
      <calculatedColumnFormula>-LightList[[#This Row],[x]]</calculatedColumnFormula>
    </tableColumn>
    <tableColumn id="29" name="dx" dataDxfId="2">
      <calculatedColumnFormula>LightList[[#This Row],[x]]-(NE_Lon)</calculatedColumnFormula>
    </tableColumn>
    <tableColumn id="27" name="y" dataDxfId="6">
      <calculatedColumnFormula>LightList[dlat]</calculatedColumnFormula>
    </tableColumn>
    <tableColumn id="30" name="dy" dataDxfId="1">
      <calculatedColumnFormula>LightList[[#This Row],[y]]-NE_Lat</calculatedColumnFormula>
    </tableColumn>
    <tableColumn id="28" name="Label" dataDxfId="5">
      <calculatedColumnFormula>_xlfn.CONCAT(LightList[[#This Row],[Count]],": ",LightList[[#This Row],[Characteristic]])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tabSelected="1" topLeftCell="N1" workbookViewId="0">
      <selection activeCell="V24" sqref="V24"/>
    </sheetView>
  </sheetViews>
  <sheetFormatPr defaultRowHeight="15" x14ac:dyDescent="0.25"/>
  <cols>
    <col min="4" max="4" width="14" customWidth="1"/>
    <col min="5" max="5" width="15.375" customWidth="1"/>
    <col min="10" max="10" width="16.25" customWidth="1"/>
    <col min="11" max="11" width="5.875" customWidth="1"/>
    <col min="12" max="12" width="14.125" customWidth="1"/>
    <col min="13" max="13" width="16.125" customWidth="1"/>
    <col min="14" max="14" width="12.875" customWidth="1"/>
    <col min="15" max="15" width="7.375" customWidth="1"/>
    <col min="18" max="18" width="9.125" customWidth="1"/>
    <col min="19" max="19" width="9.75" customWidth="1"/>
    <col min="20" max="20" width="9.25" customWidth="1"/>
    <col min="21" max="21" width="28.5" customWidth="1"/>
  </cols>
  <sheetData>
    <row r="1" spans="1:30" x14ac:dyDescent="0.25">
      <c r="A1" t="s">
        <v>0</v>
      </c>
    </row>
    <row r="2" spans="1:3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24</v>
      </c>
      <c r="X2" t="s">
        <v>180</v>
      </c>
      <c r="Y2" t="s">
        <v>183</v>
      </c>
      <c r="Z2" t="s">
        <v>193</v>
      </c>
      <c r="AA2" t="s">
        <v>185</v>
      </c>
      <c r="AB2" t="s">
        <v>184</v>
      </c>
      <c r="AC2" t="s">
        <v>186</v>
      </c>
      <c r="AD2" t="s">
        <v>23</v>
      </c>
    </row>
    <row r="3" spans="1:30" x14ac:dyDescent="0.25">
      <c r="A3">
        <v>9</v>
      </c>
      <c r="B3">
        <v>39.015899439999998</v>
      </c>
      <c r="C3">
        <v>76.38458</v>
      </c>
      <c r="D3">
        <v>0.12143164200000001</v>
      </c>
      <c r="E3">
        <v>0.301567688</v>
      </c>
      <c r="F3">
        <v>0.12143164200000001</v>
      </c>
      <c r="G3">
        <v>5</v>
      </c>
      <c r="H3">
        <v>7990</v>
      </c>
      <c r="J3" t="s">
        <v>37</v>
      </c>
      <c r="K3" t="s">
        <v>29</v>
      </c>
      <c r="L3" t="s">
        <v>38</v>
      </c>
      <c r="M3" t="s">
        <v>39</v>
      </c>
      <c r="N3" t="s">
        <v>40</v>
      </c>
      <c r="O3" t="s">
        <v>33</v>
      </c>
      <c r="P3">
        <v>51</v>
      </c>
      <c r="Q3">
        <v>9</v>
      </c>
      <c r="S3" t="s">
        <v>41</v>
      </c>
      <c r="T3" t="s">
        <v>42</v>
      </c>
      <c r="V3">
        <f>MOD(COUNTA(N3:N$3)+20-1,40)</f>
        <v>20</v>
      </c>
      <c r="W3" t="s">
        <v>36</v>
      </c>
      <c r="X3">
        <f>DEGREES(ATAN2(LightList[[#This Row],[dy]],LightList[[#This Row],[dx]]))</f>
        <v>90.428512279676653</v>
      </c>
      <c r="Y3">
        <f>LightList[dlon]</f>
        <v>76.38458</v>
      </c>
      <c r="Z3">
        <f>-LightList[[#This Row],[x]]</f>
        <v>-76.38458</v>
      </c>
      <c r="AA3">
        <f>LightList[[#This Row],[x]]-(NE_Lon)</f>
        <v>0.31874111111110892</v>
      </c>
      <c r="AB3">
        <f>LightList[dlat]</f>
        <v>39.015899439999998</v>
      </c>
      <c r="AC3">
        <f>LightList[[#This Row],[y]]-NE_Lat</f>
        <v>-2.3838933333379941E-3</v>
      </c>
      <c r="AD3" s="1" t="str">
        <f>_xlfn.CONCAT(LightList[[#This Row],[Count]],": ",LightList[[#This Row],[Characteristic]])</f>
        <v>20: Fl W 6s</v>
      </c>
    </row>
    <row r="4" spans="1:30" x14ac:dyDescent="0.25">
      <c r="A4">
        <v>4</v>
      </c>
      <c r="B4">
        <v>39.004149439999999</v>
      </c>
      <c r="C4">
        <v>76.495002779999993</v>
      </c>
      <c r="D4">
        <v>2.836986E-2</v>
      </c>
      <c r="E4">
        <v>0.24106311799999999</v>
      </c>
      <c r="F4">
        <v>2.836986E-2</v>
      </c>
      <c r="G4">
        <v>5</v>
      </c>
      <c r="H4">
        <v>19945</v>
      </c>
      <c r="J4" t="s">
        <v>132</v>
      </c>
      <c r="K4" t="s">
        <v>29</v>
      </c>
      <c r="L4" t="s">
        <v>133</v>
      </c>
      <c r="M4" t="s">
        <v>134</v>
      </c>
      <c r="N4" t="s">
        <v>72</v>
      </c>
      <c r="O4" t="s">
        <v>33</v>
      </c>
      <c r="P4">
        <v>15</v>
      </c>
      <c r="Q4">
        <v>4</v>
      </c>
      <c r="S4" t="s">
        <v>56</v>
      </c>
      <c r="V4">
        <f>MOD(COUNTA(N$3:N4)+20-1,40)</f>
        <v>21</v>
      </c>
      <c r="W4" t="s">
        <v>57</v>
      </c>
      <c r="X4">
        <f>DEGREES(ATAN2(LightList[[#This Row],[dy]],LightList[[#This Row],[dx]]))</f>
        <v>91.88627203704678</v>
      </c>
      <c r="Y4">
        <f>LightList[dlon]</f>
        <v>76.495002779999993</v>
      </c>
      <c r="Z4">
        <f>-LightList[[#This Row],[x]]</f>
        <v>-76.495002779999993</v>
      </c>
      <c r="AA4">
        <f>LightList[[#This Row],[x]]-(NE_Lon)</f>
        <v>0.4291638911111022</v>
      </c>
      <c r="AB4">
        <f>LightList[dlat]</f>
        <v>39.004149439999999</v>
      </c>
      <c r="AC4">
        <f>LightList[[#This Row],[y]]-NE_Lat</f>
        <v>-1.4133893333337255E-2</v>
      </c>
      <c r="AD4" s="1" t="str">
        <f>_xlfn.CONCAT(LightList[[#This Row],[Count]],": ",LightList[[#This Row],[Characteristic]])</f>
        <v>21: Fl R 4s</v>
      </c>
    </row>
    <row r="5" spans="1:30" x14ac:dyDescent="0.25">
      <c r="A5">
        <v>5</v>
      </c>
      <c r="B5">
        <v>39.007472499999999</v>
      </c>
      <c r="C5">
        <v>76.378846670000001</v>
      </c>
      <c r="D5">
        <v>0.12447659899999999</v>
      </c>
      <c r="E5">
        <v>0.29832978900000001</v>
      </c>
      <c r="F5">
        <v>0.12447659899999999</v>
      </c>
      <c r="G5">
        <v>5</v>
      </c>
      <c r="H5">
        <v>7970</v>
      </c>
      <c r="J5" t="s">
        <v>91</v>
      </c>
      <c r="K5" t="s">
        <v>29</v>
      </c>
      <c r="L5" t="s">
        <v>92</v>
      </c>
      <c r="M5" t="s">
        <v>93</v>
      </c>
      <c r="N5" t="s">
        <v>94</v>
      </c>
      <c r="O5" t="s">
        <v>33</v>
      </c>
      <c r="Q5">
        <v>5</v>
      </c>
      <c r="S5" t="s">
        <v>77</v>
      </c>
      <c r="T5" t="s">
        <v>62</v>
      </c>
      <c r="V5">
        <f>MOD(COUNTA(N$3:N5)+20-1,40)</f>
        <v>22</v>
      </c>
      <c r="W5" t="s">
        <v>68</v>
      </c>
      <c r="X5">
        <f>DEGREES(ATAN2(LightList[[#This Row],[dy]],LightList[[#This Row],[dx]]))</f>
        <v>91.978126532738926</v>
      </c>
      <c r="Y5">
        <f>LightList[dlon]</f>
        <v>76.378846670000001</v>
      </c>
      <c r="Z5">
        <f>-LightList[[#This Row],[x]]</f>
        <v>-76.378846670000001</v>
      </c>
      <c r="AA5">
        <f>LightList[[#This Row],[x]]-(NE_Lon)</f>
        <v>0.31300778111111072</v>
      </c>
      <c r="AB5">
        <f>LightList[dlat]</f>
        <v>39.007472499999999</v>
      </c>
      <c r="AC5">
        <f>LightList[[#This Row],[y]]-NE_Lat</f>
        <v>-1.0810833333337655E-2</v>
      </c>
      <c r="AD5" s="1" t="str">
        <f>_xlfn.CONCAT(LightList[[#This Row],[Count]],": ",LightList[[#This Row],[Characteristic]])</f>
        <v>22: Fl G 2.5s</v>
      </c>
    </row>
    <row r="6" spans="1:30" x14ac:dyDescent="0.25">
      <c r="A6">
        <v>5</v>
      </c>
      <c r="B6">
        <v>39.000855559999998</v>
      </c>
      <c r="C6">
        <v>76.381311109999999</v>
      </c>
      <c r="D6">
        <v>0.120563142</v>
      </c>
      <c r="E6">
        <v>0.29161272199999999</v>
      </c>
      <c r="F6">
        <v>0.120563142</v>
      </c>
      <c r="G6">
        <v>5</v>
      </c>
      <c r="H6">
        <v>7960</v>
      </c>
      <c r="J6" t="s">
        <v>78</v>
      </c>
      <c r="K6" t="s">
        <v>29</v>
      </c>
      <c r="L6" t="s">
        <v>79</v>
      </c>
      <c r="M6" t="s">
        <v>80</v>
      </c>
      <c r="N6" t="s">
        <v>66</v>
      </c>
      <c r="O6" t="s">
        <v>33</v>
      </c>
      <c r="Q6">
        <v>5</v>
      </c>
      <c r="S6" t="s">
        <v>77</v>
      </c>
      <c r="T6" t="s">
        <v>62</v>
      </c>
      <c r="V6">
        <f>MOD(COUNTA(N$3:N6)+20-1,40)</f>
        <v>23</v>
      </c>
      <c r="W6" t="s">
        <v>68</v>
      </c>
      <c r="X6">
        <f>DEGREES(ATAN2(LightList[[#This Row],[dy]],LightList[[#This Row],[dx]]))</f>
        <v>93.162002405959129</v>
      </c>
      <c r="Y6">
        <f>LightList[dlon]</f>
        <v>76.381311109999999</v>
      </c>
      <c r="Z6">
        <f>-LightList[[#This Row],[x]]</f>
        <v>-76.381311109999999</v>
      </c>
      <c r="AA6">
        <f>LightList[[#This Row],[x]]-(NE_Lon)</f>
        <v>0.31547222111110784</v>
      </c>
      <c r="AB6">
        <f>LightList[dlat]</f>
        <v>39.000855559999998</v>
      </c>
      <c r="AC6">
        <f>LightList[[#This Row],[y]]-NE_Lat</f>
        <v>-1.7427773333338337E-2</v>
      </c>
      <c r="AD6" s="1" t="str">
        <f>_xlfn.CONCAT(LightList[[#This Row],[Count]],": ",LightList[[#This Row],[Characteristic]])</f>
        <v>23: Fl G 4s</v>
      </c>
    </row>
    <row r="7" spans="1:30" x14ac:dyDescent="0.25">
      <c r="A7">
        <v>5</v>
      </c>
      <c r="B7">
        <v>39.000017219999997</v>
      </c>
      <c r="C7">
        <v>76.377843889999994</v>
      </c>
      <c r="D7">
        <v>0.12379393499999999</v>
      </c>
      <c r="E7">
        <v>0.29313828600000003</v>
      </c>
      <c r="F7">
        <v>0.12379393499999999</v>
      </c>
      <c r="G7">
        <v>5</v>
      </c>
      <c r="H7">
        <v>7965</v>
      </c>
      <c r="J7" t="s">
        <v>85</v>
      </c>
      <c r="K7" t="s">
        <v>29</v>
      </c>
      <c r="L7" t="s">
        <v>86</v>
      </c>
      <c r="M7" t="s">
        <v>87</v>
      </c>
      <c r="N7" t="s">
        <v>72</v>
      </c>
      <c r="O7" t="s">
        <v>33</v>
      </c>
      <c r="Q7">
        <v>5</v>
      </c>
      <c r="S7" t="s">
        <v>61</v>
      </c>
      <c r="T7" t="s">
        <v>62</v>
      </c>
      <c r="V7">
        <f>MOD(COUNTA(N$3:N7)+20-1,40)</f>
        <v>24</v>
      </c>
      <c r="W7" t="s">
        <v>57</v>
      </c>
      <c r="X7">
        <f>DEGREES(ATAN2(LightList[[#This Row],[dy]],LightList[[#This Row],[dx]]))</f>
        <v>93.350516711122594</v>
      </c>
      <c r="Y7">
        <f>LightList[dlon]</f>
        <v>76.377843889999994</v>
      </c>
      <c r="Z7">
        <f>-LightList[[#This Row],[x]]</f>
        <v>-76.377843889999994</v>
      </c>
      <c r="AA7">
        <f>LightList[[#This Row],[x]]-(NE_Lon)</f>
        <v>0.3120050011111033</v>
      </c>
      <c r="AB7">
        <f>LightList[dlat]</f>
        <v>39.000017219999997</v>
      </c>
      <c r="AC7">
        <f>LightList[[#This Row],[y]]-NE_Lat</f>
        <v>-1.8266113333339717E-2</v>
      </c>
      <c r="AD7" s="1" t="str">
        <f>_xlfn.CONCAT(LightList[[#This Row],[Count]],": ",LightList[[#This Row],[Characteristic]])</f>
        <v>24: Fl R 4s</v>
      </c>
    </row>
    <row r="8" spans="1:30" x14ac:dyDescent="0.25">
      <c r="B8">
        <v>38.976108000000004</v>
      </c>
      <c r="C8">
        <v>76.499307000000002</v>
      </c>
      <c r="D8">
        <v>0</v>
      </c>
      <c r="F8">
        <v>0</v>
      </c>
      <c r="N8" t="s">
        <v>25</v>
      </c>
      <c r="V8">
        <f>MOD(COUNTA(N$3:N8)+20-1,40)</f>
        <v>25</v>
      </c>
      <c r="W8" t="s">
        <v>26</v>
      </c>
      <c r="X8">
        <f>DEGREES(ATAN2(LightList[[#This Row],[dy]],LightList[[#This Row],[dx]]))</f>
        <v>95.55723975926378</v>
      </c>
      <c r="Y8">
        <f>LightList[dlon]</f>
        <v>76.499307000000002</v>
      </c>
      <c r="Z8">
        <f>-LightList[[#This Row],[x]]</f>
        <v>-76.499307000000002</v>
      </c>
      <c r="AA8">
        <f>LightList[[#This Row],[x]]-(NE_Lon)</f>
        <v>0.43346811111111094</v>
      </c>
      <c r="AB8">
        <f>LightList[dlat]</f>
        <v>38.976108000000004</v>
      </c>
      <c r="AC8">
        <f>LightList[[#This Row],[y]]-NE_Lat</f>
        <v>-4.2175333333332787E-2</v>
      </c>
      <c r="AD8" s="1" t="str">
        <f>_xlfn.CONCAT(LightList[[#This Row],[Count]],": ",LightList[[#This Row],[Characteristic]])</f>
        <v>25: Fl B M Drifmier</v>
      </c>
    </row>
    <row r="9" spans="1:30" x14ac:dyDescent="0.25">
      <c r="A9">
        <v>4</v>
      </c>
      <c r="B9">
        <v>38.978385830000001</v>
      </c>
      <c r="C9">
        <v>76.466896109999993</v>
      </c>
      <c r="D9">
        <v>3.2490832999999997E-2</v>
      </c>
      <c r="E9">
        <v>0.226907049</v>
      </c>
      <c r="F9">
        <v>3.2490832999999997E-2</v>
      </c>
      <c r="G9">
        <v>5</v>
      </c>
      <c r="H9">
        <v>19760</v>
      </c>
      <c r="J9" t="s">
        <v>141</v>
      </c>
      <c r="K9" t="s">
        <v>29</v>
      </c>
      <c r="L9" t="s">
        <v>142</v>
      </c>
      <c r="M9" t="s">
        <v>143</v>
      </c>
      <c r="N9" t="s">
        <v>76</v>
      </c>
      <c r="O9" t="s">
        <v>33</v>
      </c>
      <c r="Q9">
        <v>4</v>
      </c>
      <c r="S9" t="s">
        <v>77</v>
      </c>
      <c r="T9" t="s">
        <v>84</v>
      </c>
      <c r="V9">
        <f>MOD(COUNTA(N$3:N9)+20-1,40)</f>
        <v>26</v>
      </c>
      <c r="W9" t="s">
        <v>68</v>
      </c>
      <c r="X9">
        <f>DEGREES(ATAN2(LightList[[#This Row],[dy]],LightList[[#This Row],[dx]]))</f>
        <v>95.681139624766445</v>
      </c>
      <c r="Y9">
        <f>LightList[dlon]</f>
        <v>76.466896109999993</v>
      </c>
      <c r="Z9">
        <f>-LightList[[#This Row],[x]]</f>
        <v>-76.466896109999993</v>
      </c>
      <c r="AA9">
        <f>LightList[[#This Row],[x]]-(NE_Lon)</f>
        <v>0.40105722111110254</v>
      </c>
      <c r="AB9">
        <f>LightList[dlat]</f>
        <v>38.978385830000001</v>
      </c>
      <c r="AC9">
        <f>LightList[[#This Row],[y]]-NE_Lat</f>
        <v>-3.9897503333335749E-2</v>
      </c>
      <c r="AD9" s="1" t="str">
        <f>_xlfn.CONCAT(LightList[[#This Row],[Count]],": ",LightList[[#This Row],[Characteristic]])</f>
        <v>26: Q G</v>
      </c>
    </row>
    <row r="10" spans="1:30" x14ac:dyDescent="0.25">
      <c r="A10">
        <v>5</v>
      </c>
      <c r="B10">
        <v>38.983084169999998</v>
      </c>
      <c r="C10">
        <v>76.387929720000002</v>
      </c>
      <c r="D10">
        <v>0.11159554200000001</v>
      </c>
      <c r="E10">
        <v>0.27365830099999999</v>
      </c>
      <c r="F10">
        <v>0.11159554200000001</v>
      </c>
      <c r="G10">
        <v>5</v>
      </c>
      <c r="H10">
        <v>7830</v>
      </c>
      <c r="J10" t="s">
        <v>63</v>
      </c>
      <c r="K10" t="s">
        <v>29</v>
      </c>
      <c r="L10" t="s">
        <v>64</v>
      </c>
      <c r="M10" t="s">
        <v>65</v>
      </c>
      <c r="N10" t="s">
        <v>66</v>
      </c>
      <c r="O10" t="s">
        <v>33</v>
      </c>
      <c r="Q10">
        <v>5</v>
      </c>
      <c r="S10" t="s">
        <v>67</v>
      </c>
      <c r="T10" t="s">
        <v>62</v>
      </c>
      <c r="V10">
        <f>MOD(COUNTA(N$3:N10)+20-1,40)</f>
        <v>27</v>
      </c>
      <c r="W10" t="s">
        <v>68</v>
      </c>
      <c r="X10">
        <f>DEGREES(ATAN2(LightList[[#This Row],[dy]],LightList[[#This Row],[dx]]))</f>
        <v>96.23672491633323</v>
      </c>
      <c r="Y10">
        <f>LightList[dlon]</f>
        <v>76.387929720000002</v>
      </c>
      <c r="Z10">
        <f>-LightList[[#This Row],[x]]</f>
        <v>-76.387929720000002</v>
      </c>
      <c r="AA10">
        <f>LightList[[#This Row],[x]]-(NE_Lon)</f>
        <v>0.3220908311111117</v>
      </c>
      <c r="AB10">
        <f>LightList[dlat]</f>
        <v>38.983084169999998</v>
      </c>
      <c r="AC10">
        <f>LightList[[#This Row],[y]]-NE_Lat</f>
        <v>-3.519916333333839E-2</v>
      </c>
      <c r="AD10" s="1" t="str">
        <f>_xlfn.CONCAT(LightList[[#This Row],[Count]],": ",LightList[[#This Row],[Characteristic]])</f>
        <v>27: Fl G 4s</v>
      </c>
    </row>
    <row r="11" spans="1:30" x14ac:dyDescent="0.25">
      <c r="A11">
        <v>4</v>
      </c>
      <c r="B11">
        <v>38.974722219999997</v>
      </c>
      <c r="C11">
        <v>76.462916669999998</v>
      </c>
      <c r="D11">
        <v>3.6416709999999998E-2</v>
      </c>
      <c r="E11">
        <v>0.22533845899999999</v>
      </c>
      <c r="F11">
        <v>3.6416709999999998E-2</v>
      </c>
      <c r="G11">
        <v>5</v>
      </c>
      <c r="H11">
        <v>19740</v>
      </c>
      <c r="J11" t="s">
        <v>144</v>
      </c>
      <c r="K11" t="s">
        <v>29</v>
      </c>
      <c r="L11" t="s">
        <v>145</v>
      </c>
      <c r="M11" t="s">
        <v>146</v>
      </c>
      <c r="N11" t="s">
        <v>55</v>
      </c>
      <c r="O11" t="s">
        <v>33</v>
      </c>
      <c r="Q11">
        <v>4</v>
      </c>
      <c r="S11" t="s">
        <v>61</v>
      </c>
      <c r="T11" t="s">
        <v>147</v>
      </c>
      <c r="V11">
        <f>MOD(COUNTA(N$3:N11)+20-1,40)</f>
        <v>28</v>
      </c>
      <c r="W11" t="s">
        <v>57</v>
      </c>
      <c r="X11">
        <f>DEGREES(ATAN2(LightList[[#This Row],[dy]],LightList[[#This Row],[dx]]))</f>
        <v>96.260554336516577</v>
      </c>
      <c r="Y11">
        <f>LightList[dlon]</f>
        <v>76.462916669999998</v>
      </c>
      <c r="Z11">
        <f>-LightList[[#This Row],[x]]</f>
        <v>-76.462916669999998</v>
      </c>
      <c r="AA11">
        <f>LightList[[#This Row],[x]]-(NE_Lon)</f>
        <v>0.3970777811111077</v>
      </c>
      <c r="AB11">
        <f>LightList[dlat]</f>
        <v>38.974722219999997</v>
      </c>
      <c r="AC11">
        <f>LightList[[#This Row],[y]]-NE_Lat</f>
        <v>-4.3561113333339563E-2</v>
      </c>
      <c r="AD11" s="1" t="str">
        <f>_xlfn.CONCAT(LightList[[#This Row],[Count]],": ",LightList[[#This Row],[Characteristic]])</f>
        <v>28: Fl R 2.5s</v>
      </c>
    </row>
    <row r="12" spans="1:30" x14ac:dyDescent="0.25">
      <c r="A12">
        <v>6</v>
      </c>
      <c r="B12">
        <v>38.973503059999999</v>
      </c>
      <c r="C12">
        <v>76.469201940000005</v>
      </c>
      <c r="D12">
        <v>3.0217546000000001E-2</v>
      </c>
      <c r="E12">
        <v>0.22150721900000001</v>
      </c>
      <c r="F12">
        <v>3.0217546000000001E-2</v>
      </c>
      <c r="G12">
        <v>5</v>
      </c>
      <c r="H12">
        <v>19745</v>
      </c>
      <c r="J12" t="s">
        <v>48</v>
      </c>
      <c r="K12" t="s">
        <v>29</v>
      </c>
      <c r="L12" t="s">
        <v>49</v>
      </c>
      <c r="M12" t="s">
        <v>50</v>
      </c>
      <c r="N12" t="s">
        <v>40</v>
      </c>
      <c r="O12" t="s">
        <v>33</v>
      </c>
      <c r="P12">
        <v>15</v>
      </c>
      <c r="Q12">
        <v>6</v>
      </c>
      <c r="S12" t="s">
        <v>51</v>
      </c>
      <c r="V12">
        <f>MOD(COUNTA(N$3:N12)+20-1,40)</f>
        <v>29</v>
      </c>
      <c r="W12" t="s">
        <v>36</v>
      </c>
      <c r="X12">
        <f>DEGREES(ATAN2(LightList[[#This Row],[dy]],LightList[[#This Row],[dx]]))</f>
        <v>96.334881765043136</v>
      </c>
      <c r="Y12">
        <f>LightList[dlon]</f>
        <v>76.469201940000005</v>
      </c>
      <c r="Z12">
        <f>-LightList[[#This Row],[x]]</f>
        <v>-76.469201940000005</v>
      </c>
      <c r="AA12">
        <f>LightList[[#This Row],[x]]-(NE_Lon)</f>
        <v>0.40336305111111415</v>
      </c>
      <c r="AB12">
        <f>LightList[dlat]</f>
        <v>38.973503059999999</v>
      </c>
      <c r="AC12">
        <f>LightList[[#This Row],[y]]-NE_Lat</f>
        <v>-4.4780273333337561E-2</v>
      </c>
      <c r="AD12" s="1" t="str">
        <f>_xlfn.CONCAT(LightList[[#This Row],[Count]],": ",LightList[[#This Row],[Characteristic]])</f>
        <v>29: Fl W 6s</v>
      </c>
    </row>
    <row r="13" spans="1:30" x14ac:dyDescent="0.25">
      <c r="A13">
        <v>5</v>
      </c>
      <c r="B13">
        <v>38.982167500000003</v>
      </c>
      <c r="C13">
        <v>76.384596389999999</v>
      </c>
      <c r="D13">
        <v>0.114870544</v>
      </c>
      <c r="E13">
        <v>0.27510762500000002</v>
      </c>
      <c r="F13">
        <v>0.114870544</v>
      </c>
      <c r="G13">
        <v>5</v>
      </c>
      <c r="H13">
        <v>7835</v>
      </c>
      <c r="J13" t="s">
        <v>69</v>
      </c>
      <c r="K13" t="s">
        <v>29</v>
      </c>
      <c r="L13" t="s">
        <v>70</v>
      </c>
      <c r="M13" t="s">
        <v>71</v>
      </c>
      <c r="N13" t="s">
        <v>72</v>
      </c>
      <c r="O13" t="s">
        <v>33</v>
      </c>
      <c r="Q13">
        <v>5</v>
      </c>
      <c r="S13" t="s">
        <v>61</v>
      </c>
      <c r="T13" t="s">
        <v>62</v>
      </c>
      <c r="V13">
        <f>MOD(COUNTA(N$3:N13)+20-1,40)</f>
        <v>30</v>
      </c>
      <c r="W13" t="s">
        <v>57</v>
      </c>
      <c r="X13">
        <f>DEGREES(ATAN2(LightList[[#This Row],[dy]],LightList[[#This Row],[dx]]))</f>
        <v>96.464154434941875</v>
      </c>
      <c r="Y13">
        <f>LightList[dlon]</f>
        <v>76.384596389999999</v>
      </c>
      <c r="Z13">
        <f>-LightList[[#This Row],[x]]</f>
        <v>-76.384596389999999</v>
      </c>
      <c r="AA13">
        <f>LightList[[#This Row],[x]]-(NE_Lon)</f>
        <v>0.3187575011111079</v>
      </c>
      <c r="AB13">
        <f>LightList[dlat]</f>
        <v>38.982167500000003</v>
      </c>
      <c r="AC13">
        <f>LightList[[#This Row],[y]]-NE_Lat</f>
        <v>-3.6115833333333569E-2</v>
      </c>
      <c r="AD13" s="1" t="str">
        <f>_xlfn.CONCAT(LightList[[#This Row],[Count]],": ",LightList[[#This Row],[Characteristic]])</f>
        <v>30: Fl R 4s</v>
      </c>
    </row>
    <row r="14" spans="1:30" x14ac:dyDescent="0.25">
      <c r="A14">
        <v>4</v>
      </c>
      <c r="B14">
        <v>38.971615280000002</v>
      </c>
      <c r="C14">
        <v>76.462073610000004</v>
      </c>
      <c r="D14">
        <v>3.7503464E-2</v>
      </c>
      <c r="E14">
        <v>0.22294187400000001</v>
      </c>
      <c r="F14">
        <v>3.7503464E-2</v>
      </c>
      <c r="G14">
        <v>5</v>
      </c>
      <c r="H14">
        <v>19730</v>
      </c>
      <c r="J14" t="s">
        <v>148</v>
      </c>
      <c r="K14" t="s">
        <v>29</v>
      </c>
      <c r="L14" t="s">
        <v>149</v>
      </c>
      <c r="M14" t="s">
        <v>150</v>
      </c>
      <c r="N14" t="s">
        <v>66</v>
      </c>
      <c r="O14" t="s">
        <v>33</v>
      </c>
      <c r="Q14">
        <v>4</v>
      </c>
      <c r="S14" t="s">
        <v>77</v>
      </c>
      <c r="T14" t="s">
        <v>84</v>
      </c>
      <c r="V14">
        <f>MOD(COUNTA(N$3:N14)+20-1,40)</f>
        <v>31</v>
      </c>
      <c r="W14" t="s">
        <v>68</v>
      </c>
      <c r="X14">
        <f>DEGREES(ATAN2(LightList[[#This Row],[dy]],LightList[[#This Row],[dx]]))</f>
        <v>96.717282339589431</v>
      </c>
      <c r="Y14">
        <f>LightList[dlon]</f>
        <v>76.462073610000004</v>
      </c>
      <c r="Z14">
        <f>-LightList[[#This Row],[x]]</f>
        <v>-76.462073610000004</v>
      </c>
      <c r="AA14">
        <f>LightList[[#This Row],[x]]-(NE_Lon)</f>
        <v>0.39623472111111369</v>
      </c>
      <c r="AB14">
        <f>LightList[dlat]</f>
        <v>38.971615280000002</v>
      </c>
      <c r="AC14">
        <f>LightList[[#This Row],[y]]-NE_Lat</f>
        <v>-4.6668053333334569E-2</v>
      </c>
      <c r="AD14" s="1" t="str">
        <f>_xlfn.CONCAT(LightList[[#This Row],[Count]],": ",LightList[[#This Row],[Characteristic]])</f>
        <v>31: Fl G 4s</v>
      </c>
    </row>
    <row r="15" spans="1:30" x14ac:dyDescent="0.25">
      <c r="A15">
        <v>4</v>
      </c>
      <c r="B15">
        <v>38.968049720000003</v>
      </c>
      <c r="C15">
        <v>76.474437780000002</v>
      </c>
      <c r="D15">
        <v>2.6142189E-2</v>
      </c>
      <c r="E15">
        <v>0.21436079199999999</v>
      </c>
      <c r="F15">
        <v>2.6142189E-2</v>
      </c>
      <c r="G15">
        <v>5</v>
      </c>
      <c r="H15">
        <v>19895</v>
      </c>
      <c r="J15" t="s">
        <v>129</v>
      </c>
      <c r="K15" t="s">
        <v>29</v>
      </c>
      <c r="L15" t="s">
        <v>130</v>
      </c>
      <c r="M15" t="s">
        <v>131</v>
      </c>
      <c r="N15" t="s">
        <v>66</v>
      </c>
      <c r="O15" t="s">
        <v>33</v>
      </c>
      <c r="P15">
        <v>15</v>
      </c>
      <c r="Q15">
        <v>4</v>
      </c>
      <c r="S15" t="s">
        <v>115</v>
      </c>
      <c r="V15">
        <f>MOD(COUNTA(N$3:N15)+20-1,40)</f>
        <v>32</v>
      </c>
      <c r="W15" t="s">
        <v>68</v>
      </c>
      <c r="X15">
        <f>DEGREES(ATAN2(LightList[[#This Row],[dy]],LightList[[#This Row],[dx]]))</f>
        <v>97.008837890971421</v>
      </c>
      <c r="Y15">
        <f>LightList[dlon]</f>
        <v>76.474437780000002</v>
      </c>
      <c r="Z15">
        <f>-LightList[[#This Row],[x]]</f>
        <v>-76.474437780000002</v>
      </c>
      <c r="AA15">
        <f>LightList[[#This Row],[x]]-(NE_Lon)</f>
        <v>0.40859889111111158</v>
      </c>
      <c r="AB15">
        <f>LightList[dlat]</f>
        <v>38.968049720000003</v>
      </c>
      <c r="AC15">
        <f>LightList[[#This Row],[y]]-NE_Lat</f>
        <v>-5.0233613333332983E-2</v>
      </c>
      <c r="AD15" s="1" t="str">
        <f>_xlfn.CONCAT(LightList[[#This Row],[Count]],": ",LightList[[#This Row],[Characteristic]])</f>
        <v>32: Fl G 4s</v>
      </c>
    </row>
    <row r="16" spans="1:30" x14ac:dyDescent="0.25">
      <c r="A16">
        <v>4</v>
      </c>
      <c r="B16">
        <v>38.967801389999998</v>
      </c>
      <c r="C16">
        <v>76.470771110000001</v>
      </c>
      <c r="D16">
        <v>2.9720309E-2</v>
      </c>
      <c r="E16">
        <v>0.21568095100000001</v>
      </c>
      <c r="F16">
        <v>2.9720309E-2</v>
      </c>
      <c r="G16">
        <v>5</v>
      </c>
      <c r="H16">
        <v>19885</v>
      </c>
      <c r="J16" t="s">
        <v>135</v>
      </c>
      <c r="K16" t="s">
        <v>29</v>
      </c>
      <c r="L16" t="s">
        <v>136</v>
      </c>
      <c r="M16" t="s">
        <v>137</v>
      </c>
      <c r="N16" t="s">
        <v>55</v>
      </c>
      <c r="O16" t="s">
        <v>33</v>
      </c>
      <c r="P16">
        <v>15</v>
      </c>
      <c r="Q16">
        <v>4</v>
      </c>
      <c r="S16" t="s">
        <v>56</v>
      </c>
      <c r="V16">
        <f>MOD(COUNTA(N$3:N16)+20-1,40)</f>
        <v>33</v>
      </c>
      <c r="W16" t="s">
        <v>57</v>
      </c>
      <c r="X16">
        <f>DEGREES(ATAN2(LightList[[#This Row],[dy]],LightList[[#This Row],[dx]]))</f>
        <v>97.106265579961388</v>
      </c>
      <c r="Y16">
        <f>LightList[dlon]</f>
        <v>76.470771110000001</v>
      </c>
      <c r="Z16">
        <f>-LightList[[#This Row],[x]]</f>
        <v>-76.470771110000001</v>
      </c>
      <c r="AA16">
        <f>LightList[[#This Row],[x]]-(NE_Lon)</f>
        <v>0.40493222111111038</v>
      </c>
      <c r="AB16">
        <f>LightList[dlat]</f>
        <v>38.967801389999998</v>
      </c>
      <c r="AC16">
        <f>LightList[[#This Row],[y]]-NE_Lat</f>
        <v>-5.0481943333338108E-2</v>
      </c>
      <c r="AD16" s="1" t="str">
        <f>_xlfn.CONCAT(LightList[[#This Row],[Count]],": ",LightList[[#This Row],[Characteristic]])</f>
        <v>33: Fl R 2.5s</v>
      </c>
    </row>
    <row r="17" spans="1:30" x14ac:dyDescent="0.25">
      <c r="A17">
        <v>4</v>
      </c>
      <c r="B17">
        <v>38.968384720000003</v>
      </c>
      <c r="C17">
        <v>76.457704719999995</v>
      </c>
      <c r="D17">
        <v>4.2313100999999999E-2</v>
      </c>
      <c r="E17">
        <v>0.222109902</v>
      </c>
      <c r="F17">
        <v>4.2313100999999999E-2</v>
      </c>
      <c r="G17">
        <v>5</v>
      </c>
      <c r="H17">
        <v>19705</v>
      </c>
      <c r="J17" t="s">
        <v>151</v>
      </c>
      <c r="K17" t="s">
        <v>29</v>
      </c>
      <c r="L17" t="s">
        <v>152</v>
      </c>
      <c r="M17" t="s">
        <v>153</v>
      </c>
      <c r="N17" t="s">
        <v>154</v>
      </c>
      <c r="O17" t="s">
        <v>33</v>
      </c>
      <c r="P17">
        <v>15</v>
      </c>
      <c r="Q17">
        <v>4</v>
      </c>
      <c r="S17" t="s">
        <v>155</v>
      </c>
      <c r="V17">
        <f>MOD(COUNTA(N$3:N17)+20-1,40)</f>
        <v>34</v>
      </c>
      <c r="W17" t="s">
        <v>57</v>
      </c>
      <c r="X17">
        <f>DEGREES(ATAN2(LightList[[#This Row],[dy]],LightList[[#This Row],[dx]]))</f>
        <v>97.256760023481121</v>
      </c>
      <c r="Y17">
        <f>LightList[dlon]</f>
        <v>76.457704719999995</v>
      </c>
      <c r="Z17">
        <f>-LightList[[#This Row],[x]]</f>
        <v>-76.457704719999995</v>
      </c>
      <c r="AA17">
        <f>LightList[[#This Row],[x]]-(NE_Lon)</f>
        <v>0.39186583111110451</v>
      </c>
      <c r="AB17">
        <f>LightList[dlat]</f>
        <v>38.968384720000003</v>
      </c>
      <c r="AC17">
        <f>LightList[[#This Row],[y]]-NE_Lat</f>
        <v>-4.989861333333323E-2</v>
      </c>
      <c r="AD17" s="1" t="str">
        <f>_xlfn.CONCAT(LightList[[#This Row],[Count]],": ",LightList[[#This Row],[Characteristic]])</f>
        <v>34: Fl R 6s</v>
      </c>
    </row>
    <row r="18" spans="1:30" x14ac:dyDescent="0.25">
      <c r="A18">
        <v>4</v>
      </c>
      <c r="B18">
        <v>38.965903060000002</v>
      </c>
      <c r="C18">
        <v>76.469166110000003</v>
      </c>
      <c r="D18">
        <v>3.1821598E-2</v>
      </c>
      <c r="E18">
        <v>0.214665833</v>
      </c>
      <c r="F18">
        <v>3.1821598E-2</v>
      </c>
      <c r="G18">
        <v>5</v>
      </c>
      <c r="H18">
        <v>19880</v>
      </c>
      <c r="J18" t="s">
        <v>138</v>
      </c>
      <c r="K18" t="s">
        <v>29</v>
      </c>
      <c r="L18" t="s">
        <v>139</v>
      </c>
      <c r="M18" t="s">
        <v>140</v>
      </c>
      <c r="N18" t="s">
        <v>94</v>
      </c>
      <c r="O18" t="s">
        <v>33</v>
      </c>
      <c r="P18">
        <v>15</v>
      </c>
      <c r="Q18">
        <v>4</v>
      </c>
      <c r="S18" t="s">
        <v>115</v>
      </c>
      <c r="V18">
        <f>MOD(COUNTA(N$3:N18)+20-1,40)</f>
        <v>35</v>
      </c>
      <c r="W18" t="s">
        <v>68</v>
      </c>
      <c r="X18">
        <f>DEGREES(ATAN2(LightList[[#This Row],[dy]],LightList[[#This Row],[dx]]))</f>
        <v>97.399610690288156</v>
      </c>
      <c r="Y18">
        <f>LightList[dlon]</f>
        <v>76.469166110000003</v>
      </c>
      <c r="Z18">
        <f>-LightList[[#This Row],[x]]</f>
        <v>-76.469166110000003</v>
      </c>
      <c r="AA18">
        <f>LightList[[#This Row],[x]]-(NE_Lon)</f>
        <v>0.40332722111111252</v>
      </c>
      <c r="AB18">
        <f>LightList[dlat]</f>
        <v>38.965903060000002</v>
      </c>
      <c r="AC18">
        <f>LightList[[#This Row],[y]]-NE_Lat</f>
        <v>-5.238027333333406E-2</v>
      </c>
      <c r="AD18" s="1" t="str">
        <f>_xlfn.CONCAT(LightList[[#This Row],[Count]],": ",LightList[[#This Row],[Characteristic]])</f>
        <v>35: Fl G 2.5s</v>
      </c>
    </row>
    <row r="19" spans="1:30" x14ac:dyDescent="0.25">
      <c r="A19">
        <v>4</v>
      </c>
      <c r="B19">
        <v>38.966807500000002</v>
      </c>
      <c r="C19">
        <v>76.452500830000005</v>
      </c>
      <c r="D19">
        <v>4.7721237999999999E-2</v>
      </c>
      <c r="E19">
        <v>0.22325795900000001</v>
      </c>
      <c r="F19">
        <v>4.7721237999999999E-2</v>
      </c>
      <c r="G19">
        <v>5</v>
      </c>
      <c r="H19">
        <v>19700</v>
      </c>
      <c r="J19" t="s">
        <v>165</v>
      </c>
      <c r="K19" t="s">
        <v>29</v>
      </c>
      <c r="L19" t="s">
        <v>166</v>
      </c>
      <c r="M19" t="s">
        <v>167</v>
      </c>
      <c r="N19" t="s">
        <v>168</v>
      </c>
      <c r="O19" t="s">
        <v>33</v>
      </c>
      <c r="P19">
        <v>15</v>
      </c>
      <c r="Q19">
        <v>4</v>
      </c>
      <c r="S19" t="s">
        <v>169</v>
      </c>
      <c r="V19">
        <f>MOD(COUNTA(N$3:N19)+20-1,40)</f>
        <v>36</v>
      </c>
      <c r="W19" t="s">
        <v>170</v>
      </c>
      <c r="X19">
        <f>DEGREES(ATAN2(LightList[[#This Row],[dy]],LightList[[#This Row],[dx]]))</f>
        <v>97.583127856792771</v>
      </c>
      <c r="Y19">
        <f>LightList[dlon]</f>
        <v>76.452500830000005</v>
      </c>
      <c r="Z19">
        <f>-LightList[[#This Row],[x]]</f>
        <v>-76.452500830000005</v>
      </c>
      <c r="AA19">
        <f>LightList[[#This Row],[x]]-(NE_Lon)</f>
        <v>0.38666194111111452</v>
      </c>
      <c r="AB19">
        <f>LightList[dlat]</f>
        <v>38.966807500000002</v>
      </c>
      <c r="AC19">
        <f>LightList[[#This Row],[y]]-NE_Lat</f>
        <v>-5.147583333333472E-2</v>
      </c>
      <c r="AD19" s="1" t="str">
        <f>_xlfn.CONCAT(LightList[[#This Row],[Count]],": ",LightList[[#This Row],[Characteristic]])</f>
        <v>36: Fl Y 2.5s</v>
      </c>
    </row>
    <row r="20" spans="1:30" x14ac:dyDescent="0.25">
      <c r="A20">
        <v>5</v>
      </c>
      <c r="B20">
        <v>38.971806669999999</v>
      </c>
      <c r="C20">
        <v>76.388596109999995</v>
      </c>
      <c r="D20">
        <v>0.11079441499999999</v>
      </c>
      <c r="E20">
        <v>0.26465657599999998</v>
      </c>
      <c r="F20">
        <v>0.11079441499999999</v>
      </c>
      <c r="G20">
        <v>5</v>
      </c>
      <c r="H20">
        <v>7825</v>
      </c>
      <c r="J20" t="s">
        <v>58</v>
      </c>
      <c r="K20" t="s">
        <v>29</v>
      </c>
      <c r="L20" t="s">
        <v>59</v>
      </c>
      <c r="M20" t="s">
        <v>60</v>
      </c>
      <c r="N20" t="s">
        <v>55</v>
      </c>
      <c r="O20" t="s">
        <v>33</v>
      </c>
      <c r="Q20">
        <v>5</v>
      </c>
      <c r="S20" t="s">
        <v>61</v>
      </c>
      <c r="T20" t="s">
        <v>62</v>
      </c>
      <c r="V20">
        <f>MOD(COUNTA(N$3:N20)+20-1,40)</f>
        <v>37</v>
      </c>
      <c r="W20" t="s">
        <v>57</v>
      </c>
      <c r="X20">
        <f>DEGREES(ATAN2(LightList[[#This Row],[dy]],LightList[[#This Row],[dx]]))</f>
        <v>98.194197855037487</v>
      </c>
      <c r="Y20">
        <f>LightList[dlon]</f>
        <v>76.388596109999995</v>
      </c>
      <c r="Z20">
        <f>-LightList[[#This Row],[x]]</f>
        <v>-76.388596109999995</v>
      </c>
      <c r="AA20">
        <f>LightList[[#This Row],[x]]-(NE_Lon)</f>
        <v>0.32275722111110383</v>
      </c>
      <c r="AB20">
        <f>LightList[dlat]</f>
        <v>38.971806669999999</v>
      </c>
      <c r="AC20">
        <f>LightList[[#This Row],[y]]-NE_Lat</f>
        <v>-4.6476663333336887E-2</v>
      </c>
      <c r="AD20" s="1" t="str">
        <f>_xlfn.CONCAT(LightList[[#This Row],[Count]],": ",LightList[[#This Row],[Characteristic]])</f>
        <v>37: Fl R 2.5s</v>
      </c>
    </row>
    <row r="21" spans="1:30" x14ac:dyDescent="0.25">
      <c r="A21">
        <v>4</v>
      </c>
      <c r="B21">
        <v>38.945010000000003</v>
      </c>
      <c r="C21">
        <v>76.540898609999999</v>
      </c>
      <c r="D21">
        <v>5.1932144999999999E-2</v>
      </c>
      <c r="E21">
        <v>0.173510673</v>
      </c>
      <c r="F21">
        <v>5.1932144999999999E-2</v>
      </c>
      <c r="G21">
        <v>5</v>
      </c>
      <c r="H21">
        <v>19645</v>
      </c>
      <c r="J21" t="s">
        <v>174</v>
      </c>
      <c r="K21" t="s">
        <v>29</v>
      </c>
      <c r="L21" t="s">
        <v>175</v>
      </c>
      <c r="M21" t="s">
        <v>176</v>
      </c>
      <c r="N21" t="s">
        <v>66</v>
      </c>
      <c r="O21" t="s">
        <v>33</v>
      </c>
      <c r="P21">
        <v>15</v>
      </c>
      <c r="Q21">
        <v>4</v>
      </c>
      <c r="S21" t="s">
        <v>119</v>
      </c>
      <c r="V21">
        <f>MOD(COUNTA(N$3:N21)+20-1,40)</f>
        <v>38</v>
      </c>
      <c r="W21" t="s">
        <v>68</v>
      </c>
      <c r="X21">
        <f>DEGREES(ATAN2(LightList[[#This Row],[dy]],LightList[[#This Row],[dx]]))</f>
        <v>98.768219294545702</v>
      </c>
      <c r="Y21">
        <f>LightList[dlon]</f>
        <v>76.540898609999999</v>
      </c>
      <c r="Z21">
        <f>-LightList[[#This Row],[x]]</f>
        <v>-76.540898609999999</v>
      </c>
      <c r="AA21">
        <f>LightList[[#This Row],[x]]-(NE_Lon)</f>
        <v>0.4750597211111085</v>
      </c>
      <c r="AB21">
        <f>LightList[dlat]</f>
        <v>38.945010000000003</v>
      </c>
      <c r="AC21">
        <f>LightList[[#This Row],[y]]-NE_Lat</f>
        <v>-7.3273333333332857E-2</v>
      </c>
      <c r="AD21" s="1" t="str">
        <f>_xlfn.CONCAT(LightList[[#This Row],[Count]],": ",LightList[[#This Row],[Characteristic]])</f>
        <v>38: Fl G 4s</v>
      </c>
    </row>
    <row r="22" spans="1:30" x14ac:dyDescent="0.25">
      <c r="A22">
        <v>4</v>
      </c>
      <c r="B22">
        <v>38.952191390000003</v>
      </c>
      <c r="C22">
        <v>76.457722779999997</v>
      </c>
      <c r="D22">
        <v>4.7971365000000002E-2</v>
      </c>
      <c r="E22">
        <v>0.20799395300000001</v>
      </c>
      <c r="F22">
        <v>4.7971365000000002E-2</v>
      </c>
      <c r="G22">
        <v>5</v>
      </c>
      <c r="H22">
        <v>19815</v>
      </c>
      <c r="J22" t="s">
        <v>171</v>
      </c>
      <c r="K22" t="s">
        <v>29</v>
      </c>
      <c r="L22" t="s">
        <v>172</v>
      </c>
      <c r="M22" t="s">
        <v>173</v>
      </c>
      <c r="N22" t="s">
        <v>66</v>
      </c>
      <c r="O22" t="s">
        <v>33</v>
      </c>
      <c r="P22">
        <v>15</v>
      </c>
      <c r="Q22">
        <v>4</v>
      </c>
      <c r="S22" t="s">
        <v>115</v>
      </c>
      <c r="V22">
        <f>MOD(COUNTA(N$3:N22)+20-1,40)</f>
        <v>39</v>
      </c>
      <c r="W22" t="s">
        <v>68</v>
      </c>
      <c r="X22">
        <f>DEGREES(ATAN2(LightList[[#This Row],[dy]],LightList[[#This Row],[dx]]))</f>
        <v>99.572954972887757</v>
      </c>
      <c r="Y22">
        <f>LightList[dlon]</f>
        <v>76.457722779999997</v>
      </c>
      <c r="Z22">
        <f>-LightList[[#This Row],[x]]</f>
        <v>-76.457722779999997</v>
      </c>
      <c r="AA22">
        <f>LightList[[#This Row],[x]]-(NE_Lon)</f>
        <v>0.39188389111110666</v>
      </c>
      <c r="AB22">
        <f>LightList[dlat]</f>
        <v>38.952191390000003</v>
      </c>
      <c r="AC22">
        <f>LightList[[#This Row],[y]]-NE_Lat</f>
        <v>-6.6091943333333347E-2</v>
      </c>
      <c r="AD22" s="1" t="str">
        <f>_xlfn.CONCAT(LightList[[#This Row],[Count]],": ",LightList[[#This Row],[Characteristic]])</f>
        <v>39: Fl G 4s</v>
      </c>
    </row>
    <row r="23" spans="1:30" x14ac:dyDescent="0.25">
      <c r="A23">
        <v>4</v>
      </c>
      <c r="B23">
        <v>38.939790000000002</v>
      </c>
      <c r="C23">
        <v>76.527424999999994</v>
      </c>
      <c r="D23">
        <v>4.5930589000000001E-2</v>
      </c>
      <c r="E23">
        <v>0.17064594399999999</v>
      </c>
      <c r="F23">
        <v>4.5930589000000001E-2</v>
      </c>
      <c r="G23">
        <v>5</v>
      </c>
      <c r="H23">
        <v>19635</v>
      </c>
      <c r="J23" t="s">
        <v>156</v>
      </c>
      <c r="K23" t="s">
        <v>29</v>
      </c>
      <c r="L23" t="s">
        <v>157</v>
      </c>
      <c r="M23" t="s">
        <v>158</v>
      </c>
      <c r="N23" t="s">
        <v>72</v>
      </c>
      <c r="O23" t="s">
        <v>33</v>
      </c>
      <c r="P23">
        <v>15</v>
      </c>
      <c r="Q23">
        <v>4</v>
      </c>
      <c r="S23" t="s">
        <v>56</v>
      </c>
      <c r="V23">
        <f>MOD(COUNTA(N$3:N23)+20-1,40)</f>
        <v>0</v>
      </c>
      <c r="W23" t="s">
        <v>57</v>
      </c>
      <c r="X23">
        <f>DEGREES(ATAN2(LightList[[#This Row],[dy]],LightList[[#This Row],[dx]]))</f>
        <v>99.65090382519864</v>
      </c>
      <c r="Y23">
        <f>LightList[dlon]</f>
        <v>76.527424999999994</v>
      </c>
      <c r="Z23">
        <f>-LightList[[#This Row],[x]]</f>
        <v>-76.527424999999994</v>
      </c>
      <c r="AA23">
        <f>LightList[[#This Row],[x]]-(NE_Lon)</f>
        <v>0.46158611111110304</v>
      </c>
      <c r="AB23">
        <f>LightList[dlat]</f>
        <v>38.939790000000002</v>
      </c>
      <c r="AC23">
        <f>LightList[[#This Row],[y]]-NE_Lat</f>
        <v>-7.8493333333334192E-2</v>
      </c>
      <c r="AD23" s="1" t="str">
        <f>_xlfn.CONCAT(LightList[[#This Row],[Count]],": ",LightList[[#This Row],[Characteristic]])</f>
        <v>0: Fl R 4s</v>
      </c>
    </row>
    <row r="24" spans="1:30" x14ac:dyDescent="0.25">
      <c r="A24">
        <v>4</v>
      </c>
      <c r="B24">
        <v>38.947198059999998</v>
      </c>
      <c r="C24">
        <v>76.463114439999998</v>
      </c>
      <c r="D24">
        <v>4.6321550000000003E-2</v>
      </c>
      <c r="E24">
        <v>0.200966904</v>
      </c>
      <c r="F24">
        <v>4.6321550000000003E-2</v>
      </c>
      <c r="G24">
        <v>5</v>
      </c>
      <c r="H24">
        <v>19835</v>
      </c>
      <c r="J24" t="s">
        <v>159</v>
      </c>
      <c r="K24" t="s">
        <v>29</v>
      </c>
      <c r="L24" t="s">
        <v>160</v>
      </c>
      <c r="M24" t="s">
        <v>161</v>
      </c>
      <c r="N24" t="s">
        <v>66</v>
      </c>
      <c r="O24" t="s">
        <v>33</v>
      </c>
      <c r="P24">
        <v>15</v>
      </c>
      <c r="Q24">
        <v>4</v>
      </c>
      <c r="S24" t="s">
        <v>115</v>
      </c>
      <c r="V24">
        <f>MOD(COUNTA(N$3:N24)+20-1,40)</f>
        <v>1</v>
      </c>
      <c r="W24" t="s">
        <v>68</v>
      </c>
      <c r="X24">
        <f>DEGREES(ATAN2(LightList[[#This Row],[dy]],LightList[[#This Row],[dx]]))</f>
        <v>100.14468623607438</v>
      </c>
      <c r="Y24">
        <f>LightList[dlon]</f>
        <v>76.463114439999998</v>
      </c>
      <c r="Z24">
        <f>-LightList[[#This Row],[x]]</f>
        <v>-76.463114439999998</v>
      </c>
      <c r="AA24">
        <f>LightList[[#This Row],[x]]-(NE_Lon)</f>
        <v>0.39727555111110746</v>
      </c>
      <c r="AB24">
        <f>LightList[dlat]</f>
        <v>38.947198059999998</v>
      </c>
      <c r="AC24">
        <f>LightList[[#This Row],[y]]-NE_Lat</f>
        <v>-7.108527333333825E-2</v>
      </c>
      <c r="AD24" s="1" t="str">
        <f>_xlfn.CONCAT(LightList[[#This Row],[Count]],": ",LightList[[#This Row],[Characteristic]])</f>
        <v>1: Fl G 4s</v>
      </c>
    </row>
    <row r="25" spans="1:30" x14ac:dyDescent="0.25">
      <c r="A25">
        <v>4</v>
      </c>
      <c r="B25">
        <v>38.935105</v>
      </c>
      <c r="C25">
        <v>76.523391669999995</v>
      </c>
      <c r="D25">
        <v>4.7553309000000002E-2</v>
      </c>
      <c r="E25">
        <v>0.16698410799999999</v>
      </c>
      <c r="F25">
        <v>4.7553309000000002E-2</v>
      </c>
      <c r="G25">
        <v>5</v>
      </c>
      <c r="H25">
        <v>19625</v>
      </c>
      <c r="J25" t="s">
        <v>162</v>
      </c>
      <c r="K25" t="s">
        <v>29</v>
      </c>
      <c r="L25" t="s">
        <v>163</v>
      </c>
      <c r="M25" t="s">
        <v>164</v>
      </c>
      <c r="N25" t="s">
        <v>94</v>
      </c>
      <c r="O25" t="s">
        <v>33</v>
      </c>
      <c r="P25">
        <v>15</v>
      </c>
      <c r="Q25">
        <v>4</v>
      </c>
      <c r="S25" t="s">
        <v>115</v>
      </c>
      <c r="V25">
        <f>MOD(COUNTA(N$3:N25)+20-1,40)</f>
        <v>2</v>
      </c>
      <c r="W25" t="s">
        <v>68</v>
      </c>
      <c r="X25">
        <f>DEGREES(ATAN2(LightList[[#This Row],[dy]],LightList[[#This Row],[dx]]))</f>
        <v>100.30326079562317</v>
      </c>
      <c r="Y25">
        <f>LightList[dlon]</f>
        <v>76.523391669999995</v>
      </c>
      <c r="Z25">
        <f>-LightList[[#This Row],[x]]</f>
        <v>-76.523391669999995</v>
      </c>
      <c r="AA25">
        <f>LightList[[#This Row],[x]]-(NE_Lon)</f>
        <v>0.45755278111110442</v>
      </c>
      <c r="AB25">
        <f>LightList[dlat]</f>
        <v>38.935105</v>
      </c>
      <c r="AC25">
        <f>LightList[[#This Row],[y]]-NE_Lat</f>
        <v>-8.3178333333336241E-2</v>
      </c>
      <c r="AD25" s="1" t="str">
        <f>_xlfn.CONCAT(LightList[[#This Row],[Count]],": ",LightList[[#This Row],[Characteristic]])</f>
        <v>2: Fl G 2.5s</v>
      </c>
    </row>
    <row r="26" spans="1:30" x14ac:dyDescent="0.25">
      <c r="A26">
        <v>5</v>
      </c>
      <c r="B26">
        <v>38.93553</v>
      </c>
      <c r="C26">
        <v>76.382178330000002</v>
      </c>
      <c r="D26">
        <v>0.123958455</v>
      </c>
      <c r="E26">
        <v>0.24333819600000001</v>
      </c>
      <c r="F26">
        <v>0.123958455</v>
      </c>
      <c r="G26">
        <v>5</v>
      </c>
      <c r="H26">
        <v>7800</v>
      </c>
      <c r="J26" t="s">
        <v>88</v>
      </c>
      <c r="K26" t="s">
        <v>29</v>
      </c>
      <c r="L26" t="s">
        <v>89</v>
      </c>
      <c r="M26" t="s">
        <v>90</v>
      </c>
      <c r="N26" t="s">
        <v>55</v>
      </c>
      <c r="O26" t="s">
        <v>33</v>
      </c>
      <c r="Q26">
        <v>5</v>
      </c>
      <c r="S26" t="s">
        <v>61</v>
      </c>
      <c r="V26">
        <f>MOD(COUNTA(N$3:N26)+20-1,40)</f>
        <v>3</v>
      </c>
      <c r="W26" t="s">
        <v>57</v>
      </c>
      <c r="X26">
        <f>DEGREES(ATAN2(LightList[[#This Row],[dy]],LightList[[#This Row],[dx]]))</f>
        <v>104.65987077390135</v>
      </c>
      <c r="Y26">
        <f>LightList[dlon]</f>
        <v>76.382178330000002</v>
      </c>
      <c r="Z26">
        <f>-LightList[[#This Row],[x]]</f>
        <v>-76.382178330000002</v>
      </c>
      <c r="AA26">
        <f>LightList[[#This Row],[x]]-(NE_Lon)</f>
        <v>0.31633944111111134</v>
      </c>
      <c r="AB26">
        <f>LightList[dlat]</f>
        <v>38.93553</v>
      </c>
      <c r="AC26">
        <f>LightList[[#This Row],[y]]-NE_Lat</f>
        <v>-8.2753333333336343E-2</v>
      </c>
      <c r="AD26" s="1" t="str">
        <f>_xlfn.CONCAT(LightList[[#This Row],[Count]],": ",LightList[[#This Row],[Characteristic]])</f>
        <v>3: Fl R 2.5s</v>
      </c>
    </row>
    <row r="27" spans="1:30" x14ac:dyDescent="0.25">
      <c r="A27">
        <v>5</v>
      </c>
      <c r="B27">
        <v>38.932813060000001</v>
      </c>
      <c r="C27">
        <v>76.392437779999995</v>
      </c>
      <c r="D27">
        <v>0.11530604</v>
      </c>
      <c r="E27">
        <v>0.23393955</v>
      </c>
      <c r="F27">
        <v>0.11530604</v>
      </c>
      <c r="G27">
        <v>5</v>
      </c>
      <c r="H27">
        <v>7765</v>
      </c>
      <c r="J27" t="s">
        <v>73</v>
      </c>
      <c r="K27" t="s">
        <v>29</v>
      </c>
      <c r="L27" t="s">
        <v>74</v>
      </c>
      <c r="M27" t="s">
        <v>75</v>
      </c>
      <c r="N27" t="s">
        <v>76</v>
      </c>
      <c r="O27" t="s">
        <v>33</v>
      </c>
      <c r="Q27">
        <v>5</v>
      </c>
      <c r="S27" t="s">
        <v>77</v>
      </c>
      <c r="V27">
        <f>MOD(COUNTA(N$3:N27)+20-1,40)</f>
        <v>4</v>
      </c>
      <c r="W27" t="s">
        <v>68</v>
      </c>
      <c r="X27">
        <f>DEGREES(ATAN2(LightList[[#This Row],[dy]],LightList[[#This Row],[dx]]))</f>
        <v>104.66530589781094</v>
      </c>
      <c r="Y27">
        <f>LightList[dlon]</f>
        <v>76.392437779999995</v>
      </c>
      <c r="Z27">
        <f>-LightList[[#This Row],[x]]</f>
        <v>-76.392437779999995</v>
      </c>
      <c r="AA27">
        <f>LightList[[#This Row],[x]]-(NE_Lon)</f>
        <v>0.32659889111110374</v>
      </c>
      <c r="AB27">
        <f>LightList[dlat]</f>
        <v>38.932813060000001</v>
      </c>
      <c r="AC27">
        <f>LightList[[#This Row],[y]]-NE_Lat</f>
        <v>-8.5470273333335456E-2</v>
      </c>
      <c r="AD27" s="1" t="str">
        <f>_xlfn.CONCAT(LightList[[#This Row],[Count]],": ",LightList[[#This Row],[Characteristic]])</f>
        <v>4: Q G</v>
      </c>
    </row>
    <row r="28" spans="1:30" x14ac:dyDescent="0.25">
      <c r="A28">
        <v>16</v>
      </c>
      <c r="B28">
        <v>38.898972219999997</v>
      </c>
      <c r="C28">
        <v>76.435888890000001</v>
      </c>
      <c r="D28">
        <v>9.9858825999999998E-2</v>
      </c>
      <c r="E28">
        <v>0.17916085400000001</v>
      </c>
      <c r="F28">
        <v>9.9858825999999998E-2</v>
      </c>
      <c r="G28">
        <v>5</v>
      </c>
      <c r="H28">
        <v>7760</v>
      </c>
      <c r="J28" t="s">
        <v>28</v>
      </c>
      <c r="K28" t="s">
        <v>29</v>
      </c>
      <c r="L28" t="s">
        <v>30</v>
      </c>
      <c r="M28" t="s">
        <v>31</v>
      </c>
      <c r="N28" t="s">
        <v>32</v>
      </c>
      <c r="O28" t="s">
        <v>33</v>
      </c>
      <c r="P28">
        <v>43</v>
      </c>
      <c r="Q28">
        <v>16</v>
      </c>
      <c r="S28" t="s">
        <v>34</v>
      </c>
      <c r="T28" t="s">
        <v>35</v>
      </c>
      <c r="V28">
        <f>MOD(COUNTA(N$3:N28)+20-1,40)</f>
        <v>5</v>
      </c>
      <c r="W28" t="s">
        <v>36</v>
      </c>
      <c r="X28">
        <f>DEGREES(ATAN2(LightList[[#This Row],[dy]],LightList[[#This Row],[dx]]))</f>
        <v>107.87030219907199</v>
      </c>
      <c r="Y28">
        <f>LightList[dlon]</f>
        <v>76.435888890000001</v>
      </c>
      <c r="Z28">
        <f>-LightList[[#This Row],[x]]</f>
        <v>-76.435888890000001</v>
      </c>
      <c r="AA28">
        <f>LightList[[#This Row],[x]]-(NE_Lon)</f>
        <v>0.3700500011111103</v>
      </c>
      <c r="AB28">
        <f>LightList[dlat]</f>
        <v>38.898972219999997</v>
      </c>
      <c r="AC28">
        <f>LightList[[#This Row],[y]]-NE_Lat</f>
        <v>-0.11931111333333888</v>
      </c>
      <c r="AD28" s="1" t="str">
        <f>_xlfn.CONCAT(LightList[[#This Row],[Count]],": ",LightList[[#This Row],[Characteristic]])</f>
        <v>5: Fl W 5s</v>
      </c>
    </row>
    <row r="29" spans="1:30" x14ac:dyDescent="0.25">
      <c r="A29">
        <v>5</v>
      </c>
      <c r="B29">
        <v>38.865664170000002</v>
      </c>
      <c r="C29">
        <v>76.490838609999997</v>
      </c>
      <c r="D29">
        <v>0.110768019</v>
      </c>
      <c r="E29">
        <v>0.117632814</v>
      </c>
      <c r="F29">
        <v>0.110768019</v>
      </c>
      <c r="G29">
        <v>5</v>
      </c>
      <c r="H29">
        <v>19470</v>
      </c>
      <c r="J29" t="s">
        <v>52</v>
      </c>
      <c r="K29" t="s">
        <v>29</v>
      </c>
      <c r="L29" t="s">
        <v>53</v>
      </c>
      <c r="M29" t="s">
        <v>54</v>
      </c>
      <c r="N29" t="s">
        <v>55</v>
      </c>
      <c r="O29" t="s">
        <v>33</v>
      </c>
      <c r="P29">
        <v>15</v>
      </c>
      <c r="Q29">
        <v>5</v>
      </c>
      <c r="S29" t="s">
        <v>56</v>
      </c>
      <c r="V29">
        <f>MOD(COUNTA(N$3:N29)+20-1,40)</f>
        <v>6</v>
      </c>
      <c r="W29" t="s">
        <v>57</v>
      </c>
      <c r="X29">
        <f>DEGREES(ATAN2(LightList[[#This Row],[dy]],LightList[[#This Row],[dx]]))</f>
        <v>109.75342388644577</v>
      </c>
      <c r="Y29">
        <f>LightList[dlon]</f>
        <v>76.490838609999997</v>
      </c>
      <c r="Z29">
        <f>-LightList[[#This Row],[x]]</f>
        <v>-76.490838609999997</v>
      </c>
      <c r="AA29">
        <f>LightList[[#This Row],[x]]-(NE_Lon)</f>
        <v>0.42499972111110651</v>
      </c>
      <c r="AB29">
        <f>LightList[dlat]</f>
        <v>38.865664170000002</v>
      </c>
      <c r="AC29">
        <f>LightList[[#This Row],[y]]-NE_Lat</f>
        <v>-0.15261916333333403</v>
      </c>
      <c r="AD29" s="1" t="str">
        <f>_xlfn.CONCAT(LightList[[#This Row],[Count]],": ",LightList[[#This Row],[Characteristic]])</f>
        <v>6: Fl R 2.5s</v>
      </c>
    </row>
    <row r="30" spans="1:30" x14ac:dyDescent="0.25">
      <c r="A30">
        <v>5</v>
      </c>
      <c r="B30">
        <v>38.866226109999999</v>
      </c>
      <c r="C30">
        <v>76.392454439999995</v>
      </c>
      <c r="D30">
        <v>0.15326936499999999</v>
      </c>
      <c r="E30">
        <v>0.19458980200000001</v>
      </c>
      <c r="F30">
        <v>0.15326936499999999</v>
      </c>
      <c r="G30">
        <v>5</v>
      </c>
      <c r="H30">
        <v>7755</v>
      </c>
      <c r="J30" t="s">
        <v>101</v>
      </c>
      <c r="K30" t="s">
        <v>29</v>
      </c>
      <c r="L30" t="s">
        <v>102</v>
      </c>
      <c r="M30" t="s">
        <v>103</v>
      </c>
      <c r="N30" t="s">
        <v>72</v>
      </c>
      <c r="O30" t="s">
        <v>33</v>
      </c>
      <c r="Q30">
        <v>5</v>
      </c>
      <c r="S30" t="s">
        <v>61</v>
      </c>
      <c r="V30">
        <f>MOD(COUNTA(N$3:N30)+20-1,40)</f>
        <v>7</v>
      </c>
      <c r="W30" t="s">
        <v>57</v>
      </c>
      <c r="X30">
        <f>DEGREES(ATAN2(LightList[[#This Row],[dy]],LightList[[#This Row],[dx]]))</f>
        <v>114.96452758612675</v>
      </c>
      <c r="Y30">
        <f>LightList[dlon]</f>
        <v>76.392454439999995</v>
      </c>
      <c r="Z30">
        <f>-LightList[[#This Row],[x]]</f>
        <v>-76.392454439999995</v>
      </c>
      <c r="AA30">
        <f>LightList[[#This Row],[x]]-(NE_Lon)</f>
        <v>0.32661555111110374</v>
      </c>
      <c r="AB30">
        <f>LightList[dlat]</f>
        <v>38.866226109999999</v>
      </c>
      <c r="AC30">
        <f>LightList[[#This Row],[y]]-NE_Lat</f>
        <v>-0.15205722333333682</v>
      </c>
      <c r="AD30" s="1" t="str">
        <f>_xlfn.CONCAT(LightList[[#This Row],[Count]],": ",LightList[[#This Row],[Characteristic]])</f>
        <v>7: Fl R 4s</v>
      </c>
    </row>
    <row r="31" spans="1:30" x14ac:dyDescent="0.25">
      <c r="B31">
        <v>38.772939999999998</v>
      </c>
      <c r="C31">
        <v>76.563226999999998</v>
      </c>
      <c r="E31">
        <v>0</v>
      </c>
      <c r="F31">
        <v>0</v>
      </c>
      <c r="N31" t="s">
        <v>27</v>
      </c>
      <c r="V31">
        <f>MOD(COUNTA(N$3:N31)+20-1,40)</f>
        <v>8</v>
      </c>
      <c r="W31" t="s">
        <v>26</v>
      </c>
      <c r="X31">
        <f>DEGREES(ATAN2(LightList[[#This Row],[dy]],LightList[[#This Row],[dx]]))</f>
        <v>116.25543526612242</v>
      </c>
      <c r="Y31">
        <f>LightList[dlon]</f>
        <v>76.563226999999998</v>
      </c>
      <c r="Z31">
        <f>-LightList[[#This Row],[x]]</f>
        <v>-76.563226999999998</v>
      </c>
      <c r="AA31">
        <f>LightList[[#This Row],[x]]-(NE_Lon)</f>
        <v>0.49738811111110692</v>
      </c>
      <c r="AB31">
        <f>LightList[dlat]</f>
        <v>38.772939999999998</v>
      </c>
      <c r="AC31">
        <f>LightList[[#This Row],[y]]-NE_Lat</f>
        <v>-0.24534333333333791</v>
      </c>
      <c r="AD31" s="1" t="str">
        <f>_xlfn.CONCAT(LightList[[#This Row],[Count]],": ",LightList[[#This Row],[Characteristic]])</f>
        <v>8: Bl B M VaLeighGirl</v>
      </c>
    </row>
    <row r="32" spans="1:30" x14ac:dyDescent="0.25">
      <c r="A32">
        <v>4</v>
      </c>
      <c r="B32">
        <v>38.770826390000003</v>
      </c>
      <c r="C32">
        <v>76.560804439999998</v>
      </c>
      <c r="D32">
        <v>0.21429529999999999</v>
      </c>
      <c r="E32">
        <v>3.2163000000000001E-3</v>
      </c>
      <c r="F32">
        <v>3.2163000000000001E-3</v>
      </c>
      <c r="G32">
        <v>5</v>
      </c>
      <c r="H32">
        <v>19410</v>
      </c>
      <c r="J32" t="s">
        <v>120</v>
      </c>
      <c r="K32" t="s">
        <v>29</v>
      </c>
      <c r="L32" t="s">
        <v>121</v>
      </c>
      <c r="M32" t="s">
        <v>122</v>
      </c>
      <c r="N32" t="s">
        <v>72</v>
      </c>
      <c r="O32" t="s">
        <v>33</v>
      </c>
      <c r="P32">
        <v>15</v>
      </c>
      <c r="Q32">
        <v>4</v>
      </c>
      <c r="S32" t="s">
        <v>56</v>
      </c>
      <c r="V32">
        <f>MOD(COUNTA(N$3:N32)+20-1,40)</f>
        <v>9</v>
      </c>
      <c r="W32" t="s">
        <v>57</v>
      </c>
      <c r="X32">
        <f>DEGREES(ATAN2(LightList[[#This Row],[dy]],LightList[[#This Row],[dx]]))</f>
        <v>116.56265891652049</v>
      </c>
      <c r="Y32">
        <f>LightList[dlon]</f>
        <v>76.560804439999998</v>
      </c>
      <c r="Z32">
        <f>-LightList[[#This Row],[x]]</f>
        <v>-76.560804439999998</v>
      </c>
      <c r="AA32">
        <f>LightList[[#This Row],[x]]-(NE_Lon)</f>
        <v>0.49496555111110752</v>
      </c>
      <c r="AB32">
        <f>LightList[dlat]</f>
        <v>38.770826390000003</v>
      </c>
      <c r="AC32">
        <f>LightList[[#This Row],[y]]-NE_Lat</f>
        <v>-0.2474569433333329</v>
      </c>
      <c r="AD32" s="1" t="str">
        <f>_xlfn.CONCAT(LightList[[#This Row],[Count]],": ",LightList[[#This Row],[Characteristic]])</f>
        <v>9: Fl R 4s</v>
      </c>
    </row>
    <row r="33" spans="1:30" x14ac:dyDescent="0.25">
      <c r="A33">
        <v>4</v>
      </c>
      <c r="B33">
        <v>38.767127500000001</v>
      </c>
      <c r="C33">
        <v>76.55450639</v>
      </c>
      <c r="D33">
        <v>0.21614768500000001</v>
      </c>
      <c r="E33">
        <v>1.0481291E-2</v>
      </c>
      <c r="F33">
        <v>1.0481291E-2</v>
      </c>
      <c r="G33">
        <v>5</v>
      </c>
      <c r="H33">
        <v>19400</v>
      </c>
      <c r="J33" t="s">
        <v>123</v>
      </c>
      <c r="K33" t="s">
        <v>29</v>
      </c>
      <c r="L33" t="s">
        <v>124</v>
      </c>
      <c r="M33" t="s">
        <v>125</v>
      </c>
      <c r="N33" t="s">
        <v>72</v>
      </c>
      <c r="O33" t="s">
        <v>33</v>
      </c>
      <c r="P33">
        <v>15</v>
      </c>
      <c r="Q33">
        <v>4</v>
      </c>
      <c r="S33" t="s">
        <v>56</v>
      </c>
      <c r="V33">
        <f>MOD(COUNTA(N$3:N33)+20-1,40)</f>
        <v>10</v>
      </c>
      <c r="W33" t="s">
        <v>57</v>
      </c>
      <c r="X33">
        <f>DEGREES(ATAN2(LightList[[#This Row],[dy]],LightList[[#This Row],[dx]]))</f>
        <v>117.20137742158228</v>
      </c>
      <c r="Y33">
        <f>LightList[dlon]</f>
        <v>76.55450639</v>
      </c>
      <c r="Z33">
        <f>-LightList[[#This Row],[x]]</f>
        <v>-76.55450639</v>
      </c>
      <c r="AA33">
        <f>LightList[[#This Row],[x]]-(NE_Lon)</f>
        <v>0.48866750111110946</v>
      </c>
      <c r="AB33">
        <f>LightList[dlat]</f>
        <v>38.767127500000001</v>
      </c>
      <c r="AC33">
        <f>LightList[[#This Row],[y]]-NE_Lat</f>
        <v>-0.25115583333333547</v>
      </c>
      <c r="AD33" s="1" t="str">
        <f>_xlfn.CONCAT(LightList[[#This Row],[Count]],": ",LightList[[#This Row],[Characteristic]])</f>
        <v>10: Fl R 4s</v>
      </c>
    </row>
    <row r="34" spans="1:30" x14ac:dyDescent="0.25">
      <c r="A34">
        <v>4</v>
      </c>
      <c r="B34">
        <v>38.765513329999997</v>
      </c>
      <c r="C34">
        <v>76.552498330000006</v>
      </c>
      <c r="D34">
        <v>0.21720826800000001</v>
      </c>
      <c r="E34">
        <v>1.3049497E-2</v>
      </c>
      <c r="F34">
        <v>1.3049497E-2</v>
      </c>
      <c r="G34">
        <v>5</v>
      </c>
      <c r="H34">
        <v>19395</v>
      </c>
      <c r="J34" t="s">
        <v>126</v>
      </c>
      <c r="K34" t="s">
        <v>29</v>
      </c>
      <c r="L34" t="s">
        <v>127</v>
      </c>
      <c r="M34" t="s">
        <v>128</v>
      </c>
      <c r="N34" t="s">
        <v>66</v>
      </c>
      <c r="O34" t="s">
        <v>33</v>
      </c>
      <c r="P34">
        <v>15</v>
      </c>
      <c r="Q34">
        <v>4</v>
      </c>
      <c r="S34" t="s">
        <v>115</v>
      </c>
      <c r="V34">
        <f>MOD(COUNTA(N$3:N34)+20-1,40)</f>
        <v>11</v>
      </c>
      <c r="W34" t="s">
        <v>68</v>
      </c>
      <c r="X34">
        <f>DEGREES(ATAN2(LightList[[#This Row],[dy]],LightList[[#This Row],[dx]]))</f>
        <v>117.44728022172914</v>
      </c>
      <c r="Y34">
        <f>LightList[dlon]</f>
        <v>76.552498330000006</v>
      </c>
      <c r="Z34">
        <f>-LightList[[#This Row],[x]]</f>
        <v>-76.552498330000006</v>
      </c>
      <c r="AA34">
        <f>LightList[[#This Row],[x]]-(NE_Lon)</f>
        <v>0.48665944111111514</v>
      </c>
      <c r="AB34">
        <f>LightList[dlat]</f>
        <v>38.765513329999997</v>
      </c>
      <c r="AC34">
        <f>LightList[[#This Row],[y]]-NE_Lat</f>
        <v>-0.25277000333333888</v>
      </c>
      <c r="AD34" s="1" t="str">
        <f>_xlfn.CONCAT(LightList[[#This Row],[Count]],": ",LightList[[#This Row],[Characteristic]])</f>
        <v>11: Fl G 4s</v>
      </c>
    </row>
    <row r="35" spans="1:30" x14ac:dyDescent="0.25">
      <c r="A35">
        <v>9</v>
      </c>
      <c r="B35">
        <v>38.833750000000002</v>
      </c>
      <c r="C35">
        <v>76.391666670000006</v>
      </c>
      <c r="D35">
        <v>0.17847196300000001</v>
      </c>
      <c r="E35">
        <v>0.182018023</v>
      </c>
      <c r="F35">
        <v>0.17847196300000001</v>
      </c>
      <c r="G35">
        <v>5</v>
      </c>
      <c r="H35">
        <v>7750</v>
      </c>
      <c r="J35" t="s">
        <v>43</v>
      </c>
      <c r="K35" t="s">
        <v>29</v>
      </c>
      <c r="L35" t="s">
        <v>44</v>
      </c>
      <c r="M35" t="s">
        <v>45</v>
      </c>
      <c r="N35" t="s">
        <v>40</v>
      </c>
      <c r="O35" t="s">
        <v>33</v>
      </c>
      <c r="P35">
        <v>54</v>
      </c>
      <c r="Q35">
        <v>9</v>
      </c>
      <c r="S35" t="s">
        <v>46</v>
      </c>
      <c r="T35" t="s">
        <v>47</v>
      </c>
      <c r="V35">
        <f>MOD(COUNTA(N$3:N35)+20-1,40)</f>
        <v>12</v>
      </c>
      <c r="W35" t="s">
        <v>36</v>
      </c>
      <c r="X35">
        <f>DEGREES(ATAN2(LightList[[#This Row],[dy]],LightList[[#This Row],[dx]]))</f>
        <v>119.52514920716939</v>
      </c>
      <c r="Y35">
        <f>LightList[dlon]</f>
        <v>76.391666670000006</v>
      </c>
      <c r="Z35">
        <f>-LightList[[#This Row],[x]]</f>
        <v>-76.391666670000006</v>
      </c>
      <c r="AA35">
        <f>LightList[[#This Row],[x]]-(NE_Lon)</f>
        <v>0.32582778111111566</v>
      </c>
      <c r="AB35">
        <f>LightList[dlat]</f>
        <v>38.833750000000002</v>
      </c>
      <c r="AC35">
        <f>LightList[[#This Row],[y]]-NE_Lat</f>
        <v>-0.18453333333333433</v>
      </c>
      <c r="AD35" s="1" t="str">
        <f>_xlfn.CONCAT(LightList[[#This Row],[Count]],": ",LightList[[#This Row],[Characteristic]])</f>
        <v>12: Fl W 6s</v>
      </c>
    </row>
    <row r="36" spans="1:30" x14ac:dyDescent="0.25">
      <c r="A36">
        <v>5</v>
      </c>
      <c r="B36">
        <v>38.793227780000002</v>
      </c>
      <c r="C36">
        <v>76.411480830000002</v>
      </c>
      <c r="D36">
        <v>0.202875852</v>
      </c>
      <c r="E36">
        <v>0.15309608699999999</v>
      </c>
      <c r="F36">
        <v>0.15309608699999999</v>
      </c>
      <c r="G36">
        <v>5</v>
      </c>
      <c r="H36">
        <v>7745</v>
      </c>
      <c r="J36" t="s">
        <v>98</v>
      </c>
      <c r="K36" t="s">
        <v>29</v>
      </c>
      <c r="L36" t="s">
        <v>99</v>
      </c>
      <c r="M36" t="s">
        <v>100</v>
      </c>
      <c r="N36" t="s">
        <v>55</v>
      </c>
      <c r="O36" t="s">
        <v>33</v>
      </c>
      <c r="Q36">
        <v>5</v>
      </c>
      <c r="S36" t="s">
        <v>61</v>
      </c>
      <c r="V36">
        <f>MOD(COUNTA(N$3:N36)+20-1,40)</f>
        <v>13</v>
      </c>
      <c r="W36" t="s">
        <v>57</v>
      </c>
      <c r="X36">
        <f>DEGREES(ATAN2(LightList[[#This Row],[dy]],LightList[[#This Row],[dx]]))</f>
        <v>123.06909259608767</v>
      </c>
      <c r="Y36">
        <f>LightList[dlon]</f>
        <v>76.411480830000002</v>
      </c>
      <c r="Z36">
        <f>-LightList[[#This Row],[x]]</f>
        <v>-76.411480830000002</v>
      </c>
      <c r="AA36">
        <f>LightList[[#This Row],[x]]-(NE_Lon)</f>
        <v>0.34564194111111135</v>
      </c>
      <c r="AB36">
        <f>LightList[dlat]</f>
        <v>38.793227780000002</v>
      </c>
      <c r="AC36">
        <f>LightList[[#This Row],[y]]-NE_Lat</f>
        <v>-0.22505555333333405</v>
      </c>
      <c r="AD36" s="1" t="str">
        <f>_xlfn.CONCAT(LightList[[#This Row],[Count]],": ",LightList[[#This Row],[Characteristic]])</f>
        <v>13: Fl R 2.5s</v>
      </c>
    </row>
    <row r="37" spans="1:30" x14ac:dyDescent="0.25">
      <c r="A37">
        <v>5</v>
      </c>
      <c r="B37">
        <v>38.81872722</v>
      </c>
      <c r="C37">
        <v>76.36884139</v>
      </c>
      <c r="D37">
        <v>0.204425989</v>
      </c>
      <c r="E37">
        <v>0.19970491300000001</v>
      </c>
      <c r="F37">
        <v>0.19970491300000001</v>
      </c>
      <c r="G37">
        <v>5</v>
      </c>
      <c r="H37">
        <v>26000</v>
      </c>
      <c r="J37" t="s">
        <v>104</v>
      </c>
      <c r="K37" t="s">
        <v>29</v>
      </c>
      <c r="L37" t="s">
        <v>105</v>
      </c>
      <c r="M37" t="s">
        <v>106</v>
      </c>
      <c r="N37" t="s">
        <v>66</v>
      </c>
      <c r="O37" t="s">
        <v>33</v>
      </c>
      <c r="Q37">
        <v>5</v>
      </c>
      <c r="S37" t="s">
        <v>77</v>
      </c>
      <c r="T37" t="s">
        <v>84</v>
      </c>
      <c r="V37">
        <f>MOD(COUNTA(N$3:N37)+20-1,40)</f>
        <v>14</v>
      </c>
      <c r="W37" t="s">
        <v>68</v>
      </c>
      <c r="X37">
        <f>DEGREES(ATAN2(LightList[[#This Row],[dy]],LightList[[#This Row],[dx]]))</f>
        <v>123.3687243309414</v>
      </c>
      <c r="Y37">
        <f>LightList[dlon]</f>
        <v>76.36884139</v>
      </c>
      <c r="Z37">
        <f>-LightList[[#This Row],[x]]</f>
        <v>-76.36884139</v>
      </c>
      <c r="AA37">
        <f>LightList[[#This Row],[x]]-(NE_Lon)</f>
        <v>0.30300250111110927</v>
      </c>
      <c r="AB37">
        <f>LightList[dlat]</f>
        <v>38.81872722</v>
      </c>
      <c r="AC37">
        <f>LightList[[#This Row],[y]]-NE_Lat</f>
        <v>-0.19955611333333678</v>
      </c>
      <c r="AD37" s="1" t="str">
        <f>_xlfn.CONCAT(LightList[[#This Row],[Count]],": ",LightList[[#This Row],[Characteristic]])</f>
        <v>14: Fl G 4s</v>
      </c>
    </row>
    <row r="38" spans="1:30" x14ac:dyDescent="0.25">
      <c r="A38">
        <v>5</v>
      </c>
      <c r="B38">
        <v>38.752090000000003</v>
      </c>
      <c r="C38">
        <v>76.444258329999997</v>
      </c>
      <c r="D38">
        <v>0.23068250900000001</v>
      </c>
      <c r="E38">
        <v>0.12078224</v>
      </c>
      <c r="F38">
        <v>0.12078224</v>
      </c>
      <c r="G38">
        <v>5</v>
      </c>
      <c r="H38">
        <v>7730</v>
      </c>
      <c r="J38" t="s">
        <v>81</v>
      </c>
      <c r="K38" t="s">
        <v>29</v>
      </c>
      <c r="L38" t="s">
        <v>82</v>
      </c>
      <c r="M38" t="s">
        <v>83</v>
      </c>
      <c r="N38" t="s">
        <v>66</v>
      </c>
      <c r="O38" t="s">
        <v>33</v>
      </c>
      <c r="Q38">
        <v>5</v>
      </c>
      <c r="S38" t="s">
        <v>77</v>
      </c>
      <c r="T38" t="s">
        <v>84</v>
      </c>
      <c r="V38">
        <f>MOD(COUNTA(N$3:N38)+20-1,40)</f>
        <v>15</v>
      </c>
      <c r="W38" t="s">
        <v>68</v>
      </c>
      <c r="X38">
        <f>DEGREES(ATAN2(LightList[[#This Row],[dy]],LightList[[#This Row],[dx]]))</f>
        <v>125.12388026147546</v>
      </c>
      <c r="Y38">
        <f>LightList[dlon]</f>
        <v>76.444258329999997</v>
      </c>
      <c r="Z38">
        <f>-LightList[[#This Row],[x]]</f>
        <v>-76.444258329999997</v>
      </c>
      <c r="AA38">
        <f>LightList[[#This Row],[x]]-(NE_Lon)</f>
        <v>0.37841944111110593</v>
      </c>
      <c r="AB38">
        <f>LightList[dlat]</f>
        <v>38.752090000000003</v>
      </c>
      <c r="AC38">
        <f>LightList[[#This Row],[y]]-NE_Lat</f>
        <v>-0.26619333333333373</v>
      </c>
      <c r="AD38" s="1" t="str">
        <f>_xlfn.CONCAT(LightList[[#This Row],[Count]],": ",LightList[[#This Row],[Characteristic]])</f>
        <v>15: Fl G 4s</v>
      </c>
    </row>
    <row r="39" spans="1:30" x14ac:dyDescent="0.25">
      <c r="A39">
        <v>5</v>
      </c>
      <c r="B39">
        <v>38.757617779999997</v>
      </c>
      <c r="C39">
        <v>76.418563329999998</v>
      </c>
      <c r="D39">
        <v>0.23293243</v>
      </c>
      <c r="E39">
        <v>0.14547304999999999</v>
      </c>
      <c r="F39">
        <v>0.14547304999999999</v>
      </c>
      <c r="G39">
        <v>5</v>
      </c>
      <c r="H39">
        <v>7740</v>
      </c>
      <c r="J39" t="s">
        <v>95</v>
      </c>
      <c r="K39" t="s">
        <v>29</v>
      </c>
      <c r="L39" t="s">
        <v>96</v>
      </c>
      <c r="M39" t="s">
        <v>97</v>
      </c>
      <c r="N39" t="s">
        <v>72</v>
      </c>
      <c r="O39" t="s">
        <v>33</v>
      </c>
      <c r="Q39">
        <v>5</v>
      </c>
      <c r="S39" t="s">
        <v>61</v>
      </c>
      <c r="V39">
        <f>MOD(COUNTA(N$3:N39)+20-1,40)</f>
        <v>16</v>
      </c>
      <c r="W39" t="s">
        <v>57</v>
      </c>
      <c r="X39">
        <f>DEGREES(ATAN2(LightList[[#This Row],[dy]],LightList[[#This Row],[dx]]))</f>
        <v>126.46463129671322</v>
      </c>
      <c r="Y39">
        <f>LightList[dlon]</f>
        <v>76.418563329999998</v>
      </c>
      <c r="Z39">
        <f>-LightList[[#This Row],[x]]</f>
        <v>-76.418563329999998</v>
      </c>
      <c r="AA39">
        <f>LightList[[#This Row],[x]]-(NE_Lon)</f>
        <v>0.35272444111110701</v>
      </c>
      <c r="AB39">
        <f>LightList[dlat]</f>
        <v>38.757617779999997</v>
      </c>
      <c r="AC39">
        <f>LightList[[#This Row],[y]]-NE_Lat</f>
        <v>-0.26066555333333952</v>
      </c>
      <c r="AD39" s="1" t="str">
        <f>_xlfn.CONCAT(LightList[[#This Row],[Count]],": ",LightList[[#This Row],[Characteristic]])</f>
        <v>16: Fl R 4s</v>
      </c>
    </row>
    <row r="40" spans="1:30" x14ac:dyDescent="0.25">
      <c r="A40">
        <v>5</v>
      </c>
      <c r="B40">
        <v>38.84641972</v>
      </c>
      <c r="C40">
        <v>76.262023330000005</v>
      </c>
      <c r="D40">
        <v>0.27041188599999999</v>
      </c>
      <c r="E40">
        <v>0.31003648900000003</v>
      </c>
      <c r="F40">
        <v>0.27041188599999999</v>
      </c>
      <c r="G40">
        <v>5</v>
      </c>
      <c r="H40">
        <v>26055</v>
      </c>
      <c r="J40" t="s">
        <v>112</v>
      </c>
      <c r="K40" t="s">
        <v>29</v>
      </c>
      <c r="L40" t="s">
        <v>113</v>
      </c>
      <c r="M40" t="s">
        <v>114</v>
      </c>
      <c r="N40" t="s">
        <v>66</v>
      </c>
      <c r="O40" t="s">
        <v>33</v>
      </c>
      <c r="P40">
        <v>17</v>
      </c>
      <c r="Q40">
        <v>5</v>
      </c>
      <c r="S40" t="s">
        <v>115</v>
      </c>
      <c r="V40">
        <f>MOD(COUNTA(N$3:N40)+20-1,40)</f>
        <v>17</v>
      </c>
      <c r="W40" t="s">
        <v>68</v>
      </c>
      <c r="X40">
        <f>DEGREES(ATAN2(LightList[[#This Row],[dy]],LightList[[#This Row],[dx]]))</f>
        <v>131.21935834431241</v>
      </c>
      <c r="Y40">
        <f>LightList[dlon]</f>
        <v>76.262023330000005</v>
      </c>
      <c r="Z40">
        <f>-LightList[[#This Row],[x]]</f>
        <v>-76.262023330000005</v>
      </c>
      <c r="AA40">
        <f>LightList[[#This Row],[x]]-(NE_Lon)</f>
        <v>0.19618444111111444</v>
      </c>
      <c r="AB40">
        <f>LightList[dlat]</f>
        <v>38.84641972</v>
      </c>
      <c r="AC40">
        <f>LightList[[#This Row],[y]]-NE_Lat</f>
        <v>-0.17186361333333622</v>
      </c>
      <c r="AD40" s="1" t="str">
        <f>_xlfn.CONCAT(LightList[[#This Row],[Count]],": ",LightList[[#This Row],[Characteristic]])</f>
        <v>17: Fl G 4s</v>
      </c>
    </row>
    <row r="41" spans="1:30" x14ac:dyDescent="0.25">
      <c r="A41">
        <v>5</v>
      </c>
      <c r="B41">
        <v>38.768205279999997</v>
      </c>
      <c r="C41">
        <v>76.343922500000005</v>
      </c>
      <c r="D41">
        <v>0.25955324099999999</v>
      </c>
      <c r="E41">
        <v>0.21935564799999999</v>
      </c>
      <c r="F41">
        <v>0.21935564799999999</v>
      </c>
      <c r="G41">
        <v>5</v>
      </c>
      <c r="H41">
        <v>25980</v>
      </c>
      <c r="J41" t="s">
        <v>107</v>
      </c>
      <c r="K41" t="s">
        <v>29</v>
      </c>
      <c r="L41" t="s">
        <v>108</v>
      </c>
      <c r="M41" t="s">
        <v>109</v>
      </c>
      <c r="N41" t="s">
        <v>110</v>
      </c>
      <c r="O41" t="s">
        <v>33</v>
      </c>
      <c r="P41">
        <v>15</v>
      </c>
      <c r="Q41">
        <v>5</v>
      </c>
      <c r="S41" t="s">
        <v>111</v>
      </c>
      <c r="V41">
        <f>MOD(COUNTA(N$3:N41)+20-1,40)</f>
        <v>18</v>
      </c>
      <c r="W41" t="s">
        <v>36</v>
      </c>
      <c r="X41">
        <f>DEGREES(ATAN2(LightList[[#This Row],[dy]],LightList[[#This Row],[dx]]))</f>
        <v>131.96475706602962</v>
      </c>
      <c r="Y41">
        <f>LightList[dlon]</f>
        <v>76.343922500000005</v>
      </c>
      <c r="Z41">
        <f>-LightList[[#This Row],[x]]</f>
        <v>-76.343922500000005</v>
      </c>
      <c r="AA41">
        <f>LightList[[#This Row],[x]]-(NE_Lon)</f>
        <v>0.27808361111111424</v>
      </c>
      <c r="AB41">
        <f>LightList[dlat]</f>
        <v>38.768205279999997</v>
      </c>
      <c r="AC41">
        <f>LightList[[#This Row],[y]]-NE_Lat</f>
        <v>-0.25007805333333977</v>
      </c>
      <c r="AD41" s="1" t="str">
        <f>_xlfn.CONCAT(LightList[[#This Row],[Count]],": ",LightList[[#This Row],[Characteristic]])</f>
        <v>18: Fl W 4s</v>
      </c>
    </row>
    <row r="42" spans="1:30" x14ac:dyDescent="0.25">
      <c r="A42">
        <v>5</v>
      </c>
      <c r="B42">
        <v>38.764325829999997</v>
      </c>
      <c r="C42">
        <v>76.17598083</v>
      </c>
      <c r="D42">
        <v>0.38651196100000001</v>
      </c>
      <c r="E42">
        <v>0.38734200899999999</v>
      </c>
      <c r="F42">
        <v>0.38651196100000001</v>
      </c>
      <c r="G42">
        <v>5</v>
      </c>
      <c r="H42">
        <v>26200</v>
      </c>
      <c r="J42" t="s">
        <v>116</v>
      </c>
      <c r="K42" t="s">
        <v>29</v>
      </c>
      <c r="L42" t="s">
        <v>117</v>
      </c>
      <c r="M42" t="s">
        <v>118</v>
      </c>
      <c r="N42" t="s">
        <v>66</v>
      </c>
      <c r="O42" t="s">
        <v>33</v>
      </c>
      <c r="P42">
        <v>15</v>
      </c>
      <c r="Q42">
        <v>5</v>
      </c>
      <c r="S42" t="s">
        <v>119</v>
      </c>
      <c r="V42">
        <f>MOD(COUNTA(N$3:N42)+20-1,40)</f>
        <v>19</v>
      </c>
      <c r="W42" t="s">
        <v>68</v>
      </c>
      <c r="X42">
        <f>DEGREES(ATAN2(LightList[[#This Row],[dy]],LightList[[#This Row],[dx]]))</f>
        <v>156.55351376350535</v>
      </c>
      <c r="Y42">
        <f>LightList[dlon]</f>
        <v>76.17598083</v>
      </c>
      <c r="Z42">
        <f>-LightList[[#This Row],[x]]</f>
        <v>-76.17598083</v>
      </c>
      <c r="AA42">
        <f>LightList[[#This Row],[x]]-(NE_Lon)</f>
        <v>0.11014194111110953</v>
      </c>
      <c r="AB42">
        <f>LightList[dlat]</f>
        <v>38.764325829999997</v>
      </c>
      <c r="AC42">
        <f>LightList[[#This Row],[y]]-NE_Lat</f>
        <v>-0.25395750333333922</v>
      </c>
      <c r="AD42" s="1" t="str">
        <f>_xlfn.CONCAT(LightList[[#This Row],[Count]],": ",LightList[[#This Row],[Characteristic]])</f>
        <v>19: Fl G 4s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" sqref="F1:G6"/>
    </sheetView>
  </sheetViews>
  <sheetFormatPr defaultRowHeight="15" x14ac:dyDescent="0.25"/>
  <sheetData>
    <row r="1" spans="1:7" x14ac:dyDescent="0.25">
      <c r="A1" t="s">
        <v>179</v>
      </c>
      <c r="B1" t="s">
        <v>177</v>
      </c>
      <c r="C1">
        <v>39</v>
      </c>
      <c r="D1">
        <v>1</v>
      </c>
      <c r="E1">
        <v>5.82</v>
      </c>
      <c r="F1" t="s">
        <v>181</v>
      </c>
      <c r="G1">
        <f>C1+(D1+(E1/60))/60</f>
        <v>39.018283333333336</v>
      </c>
    </row>
    <row r="2" spans="1:7" x14ac:dyDescent="0.25">
      <c r="A2" t="s">
        <v>36</v>
      </c>
      <c r="B2" t="s">
        <v>178</v>
      </c>
      <c r="C2">
        <v>76</v>
      </c>
      <c r="D2">
        <v>36</v>
      </c>
      <c r="E2">
        <v>29.8</v>
      </c>
      <c r="F2" t="s">
        <v>182</v>
      </c>
      <c r="G2">
        <f>C2+(D2+(E2/60))/60</f>
        <v>76.608277777777772</v>
      </c>
    </row>
    <row r="3" spans="1:7" x14ac:dyDescent="0.25">
      <c r="A3" t="s">
        <v>179</v>
      </c>
      <c r="B3" t="s">
        <v>187</v>
      </c>
      <c r="C3">
        <v>38</v>
      </c>
      <c r="D3">
        <v>43</v>
      </c>
      <c r="E3">
        <v>27.3</v>
      </c>
      <c r="F3" t="s">
        <v>188</v>
      </c>
      <c r="G3">
        <f t="shared" ref="G3:G5" si="0">C3+(D3+(E3/60))/60</f>
        <v>38.724249999999998</v>
      </c>
    </row>
    <row r="4" spans="1:7" x14ac:dyDescent="0.25">
      <c r="A4" t="s">
        <v>36</v>
      </c>
      <c r="B4" t="s">
        <v>189</v>
      </c>
      <c r="C4">
        <v>76</v>
      </c>
      <c r="D4">
        <v>3</v>
      </c>
      <c r="E4">
        <v>57.02</v>
      </c>
      <c r="F4" t="s">
        <v>190</v>
      </c>
      <c r="G4">
        <f t="shared" si="0"/>
        <v>76.065838888888891</v>
      </c>
    </row>
    <row r="5" spans="1:7" x14ac:dyDescent="0.25">
      <c r="F5" t="s">
        <v>191</v>
      </c>
      <c r="G5">
        <f>NW_Lat</f>
        <v>39.018283333333336</v>
      </c>
    </row>
    <row r="6" spans="1:7" x14ac:dyDescent="0.25">
      <c r="F6" t="s">
        <v>192</v>
      </c>
      <c r="G6">
        <f>G4</f>
        <v>76.065838888888891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ll40</vt:lpstr>
      <vt:lpstr>Corner</vt:lpstr>
      <vt:lpstr>Back</vt:lpstr>
      <vt:lpstr>Front</vt:lpstr>
      <vt:lpstr>NE_Lat</vt:lpstr>
      <vt:lpstr>NE_Lon</vt:lpstr>
      <vt:lpstr>NW_Lat</vt:lpstr>
      <vt:lpstr>NW_Lon</vt:lpstr>
      <vt:lpstr>SE_Lat</vt:lpstr>
      <vt:lpstr>SE_Lon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Ross (NORTH)</cp:lastModifiedBy>
  <cp:lastPrinted>2016-09-23T02:32:57Z</cp:lastPrinted>
  <dcterms:created xsi:type="dcterms:W3CDTF">2016-09-23T02:33:18Z</dcterms:created>
  <dcterms:modified xsi:type="dcterms:W3CDTF">2016-09-23T02:36:08Z</dcterms:modified>
</cp:coreProperties>
</file>