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<sst xmlns="http://schemas.openxmlformats.org/spreadsheetml/2006/main" count="270" uniqueCount="64">
  <si>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</si>
  <si>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</si>
  <si>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</si>
  <si>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</si>
  <si>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</si>
  <si>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</si>
  <si>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</si>
  <si>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</si>
  <si>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</si>
  <si>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</si>
  <si>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</si>
  <si>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</si>
  <si>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</si>
  <si>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</si>
  <si>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</si>
  <si>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</si>
  <si>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</si>
  <si>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</si>
  <si>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</si>
  <si>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</si>
  <si>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</si>
  <si>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</si>
  <si>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</si>
  <si>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</si>
  <si>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</si>
  <si>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</si>
  <si>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</si>
  <si>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</si>
  <si>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</si>
  <si>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</si>
  <si>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</si>
  <si>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RQs</t>
  </si>
  <si>
    <t>2,3</t>
  </si>
  <si>
    <t>&lt;Please report the main contributions of the paper as stated by the authors. If not explicitly elicited, report the main research areas, if not clear from the keywords.&gt;</t>
  </si>
  <si>
    <t>n.a.</t>
  </si>
  <si>
    <t>Y</t>
  </si>
  <si>
    <t>&lt;add your comment here if any&gt;</t>
  </si>
  <si>
    <t>Journal</t>
  </si>
  <si>
    <t>Software and System Modelling</t>
  </si>
  <si>
    <t>application domain independent</t>
  </si>
  <si>
    <t>Fuzzy logic</t>
  </si>
  <si>
    <t>Regression test selection</t>
  </si>
  <si>
    <t>model-driven</t>
  </si>
  <si>
    <t>Future research directions (as stated by authors, if any)</t>
  </si>
  <si>
    <t xml:space="preserve">Reviewer </t>
  </si>
  <si>
    <t>RQ1</t>
  </si>
  <si>
    <t>RQ2</t>
  </si>
  <si>
    <t>RQ3</t>
  </si>
  <si>
    <t>RQ4</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</si>
  <si>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</si>
  <si>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</si>
  <si>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</si>
  <si>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</si>
  <si>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</si>
  <si>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t>" In previous work, we proposed a fuzzy logic based RTS approach called FLiRTS that uses UML sequence and activity diagrams. In this work, we introduce FLiRTS 2, which drops the need for behavioral diagrams and relies on system models that only use UML class diagrams,  which are the most widely used UML diagrams in practice. "</t>
  </si>
  <si>
    <t>MDE</t>
  </si>
  <si>
    <t>Process</t>
  </si>
  <si>
    <t>N</t>
  </si>
  <si>
    <t>Testing</t>
  </si>
  <si>
    <t>regression test selection</t>
  </si>
  <si>
    <t>UML</t>
  </si>
  <si>
    <t>Class diagram</t>
  </si>
  <si>
    <t>fuzzy logic</t>
  </si>
  <si>
    <t>Mehrdad Saadatmand</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</si>
</sst>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
      <b/>
      <sz val="12.0"/>
      <color theme="1"/>
      <name val="Arial"/>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4C7C3"/>
        <bgColor rgb="FFF4C7C3"/>
      </patternFill>
    </fill>
    <fill>
      <patternFill patternType="solid">
        <fgColor rgb="FFFFFF00"/>
        <bgColor rgb="FFFFFF00"/>
      </patternFill>
    </fill>
  </fills>
  <borders count="4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left style="thin">
        <color rgb="FF000000"/>
      </left>
      <top style="thin">
        <color rgb="FF000000"/>
      </top>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left style="thick">
        <color rgb="FFFF0000"/>
      </left>
      <right style="thick">
        <color rgb="FFFF0000"/>
      </right>
      <bottom style="thick">
        <color rgb="FFFF0000"/>
      </bottom>
    </border>
    <border>
      <right style="thin">
        <color rgb="FF000000"/>
      </right>
      <top style="double">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double">
        <color rgb="FF000000"/>
      </right>
      <bottom style="double">
        <color rgb="FF000000"/>
      </bottom>
    </border>
    <border>
      <left style="thin">
        <color rgb="FF000000"/>
      </left>
      <bottom style="double">
        <color rgb="FF000000"/>
      </bottom>
    </border>
    <border>
      <right style="thick">
        <color rgb="FFFF0000"/>
      </right>
      <top style="thick">
        <color rgb="FFFF0000"/>
      </top>
      <bottom style="thick">
        <color rgb="FFFF0000"/>
      </bottom>
    </border>
    <border>
      <right style="thin">
        <color rgb="FF000000"/>
      </right>
    </border>
    <border>
      <bottom style="double">
        <color rgb="FF000000"/>
      </bottom>
    </border>
  </borders>
  <cellStyleXfs count="1">
    <xf borderId="0" fillId="0" fontId="0" numFmtId="0" applyAlignment="1" applyFont="1"/>
  </cellStyleXfs>
  <cellXfs count="225">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0" fillId="2" fontId="1" numFmtId="0" xfId="0" applyAlignment="1" applyBorder="1" applyFont="1">
      <alignment readingOrder="0"/>
    </xf>
    <xf borderId="0" fillId="2" fontId="2" numFmtId="0" xfId="0" applyAlignment="1" applyFont="1">
      <alignment readingOrder="0" textRotation="0" vertical="bottom"/>
    </xf>
    <xf borderId="21" fillId="2" fontId="3" numFmtId="0" xfId="0" applyAlignment="1" applyBorder="1" applyFont="1">
      <alignment readingOrder="0" shrinkToFit="0" textRotation="0" vertical="top" wrapText="1"/>
    </xf>
    <xf borderId="0" fillId="2" fontId="3" numFmtId="0" xfId="0" applyAlignment="1" applyFont="1">
      <alignment readingOrder="0" shrinkToFit="0" textRotation="0" vertical="top" wrapText="1"/>
    </xf>
    <xf borderId="0" fillId="3" fontId="1" numFmtId="0" xfId="0" applyAlignment="1" applyFont="1">
      <alignment horizontal="right" readingOrder="0" shrinkToFit="0" wrapText="1"/>
    </xf>
    <xf borderId="3" fillId="3" fontId="1" numFmtId="0" xfId="0" applyAlignment="1" applyBorder="1" applyFont="1">
      <alignment readingOrder="0" shrinkToFit="0" wrapText="1"/>
    </xf>
    <xf borderId="22" fillId="3" fontId="2" numFmtId="1" xfId="0" applyAlignment="1" applyBorder="1" applyFont="1" applyNumberFormat="1">
      <alignment horizontal="left" readingOrder="0" shrinkToFit="0" vertical="bottom" wrapText="1"/>
    </xf>
    <xf borderId="2" fillId="3" fontId="2" numFmtId="0" xfId="0" applyAlignment="1" applyBorder="1" applyFont="1">
      <alignment readingOrder="0" shrinkToFit="0" textRotation="0" vertical="bottom" wrapText="1"/>
    </xf>
    <xf borderId="23" fillId="3" fontId="5" numFmtId="1" xfId="0" applyAlignment="1" applyBorder="1" applyFont="1" applyNumberFormat="1">
      <alignment readingOrder="0" shrinkToFit="0" vertical="top" wrapText="1"/>
    </xf>
    <xf borderId="0" fillId="3" fontId="5" numFmtId="1" xfId="0" applyAlignment="1" applyFont="1" applyNumberFormat="1">
      <alignment readingOrder="0" shrinkToFit="0" vertical="top" wrapText="1"/>
    </xf>
    <xf borderId="24" fillId="4" fontId="6" numFmtId="0" xfId="0" applyBorder="1" applyFont="1"/>
    <xf borderId="25" fillId="4" fontId="2" numFmtId="1" xfId="0" applyAlignment="1" applyBorder="1" applyFont="1" applyNumberFormat="1">
      <alignment horizontal="right" readingOrder="0" shrinkToFit="0" vertical="bottom" wrapText="1"/>
    </xf>
    <xf borderId="26" fillId="4" fontId="6" numFmtId="0" xfId="0" applyBorder="1" applyFont="1"/>
    <xf borderId="0" fillId="4" fontId="5" numFmtId="1" xfId="0" applyAlignment="1" applyFont="1" applyNumberFormat="1">
      <alignment readingOrder="0" shrinkToFit="0" vertical="top" wrapText="1"/>
    </xf>
    <xf borderId="24" fillId="3" fontId="1" numFmtId="0" xfId="0" applyAlignment="1" applyBorder="1" applyFont="1">
      <alignment horizontal="left" readingOrder="0" shrinkToFit="0" wrapText="1"/>
    </xf>
    <xf borderId="24" fillId="3" fontId="1" numFmtId="0" xfId="0" applyAlignment="1" applyBorder="1" applyFont="1">
      <alignment horizontal="left" shrinkToFit="0" wrapText="1"/>
    </xf>
    <xf borderId="24" fillId="3" fontId="2" numFmtId="1" xfId="0" applyAlignment="1" applyBorder="1" applyFont="1" applyNumberFormat="1">
      <alignment horizontal="left" readingOrder="0" shrinkToFit="0" vertical="bottom" wrapText="1"/>
    </xf>
    <xf borderId="24" fillId="7" fontId="2" numFmtId="1" xfId="0" applyAlignment="1" applyBorder="1" applyFill="1" applyFont="1" applyNumberFormat="1">
      <alignment horizontal="left" readingOrder="0" shrinkToFit="0" vertical="bottom" wrapText="1"/>
    </xf>
    <xf borderId="0" fillId="7" fontId="1" numFmtId="0" xfId="0" applyFont="1"/>
    <xf borderId="0" fillId="7" fontId="5" numFmtId="1" xfId="0" applyAlignment="1" applyFont="1" applyNumberFormat="1">
      <alignment horizontal="left" readingOrder="0" shrinkToFit="0" vertical="top" wrapText="1"/>
    </xf>
    <xf borderId="26" fillId="3" fontId="5" numFmtId="1" xfId="0" applyAlignment="1" applyBorder="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0" fillId="4" fontId="1" numFmtId="0" xfId="0" applyAlignment="1" applyFont="1">
      <alignment horizontal="right" readingOrder="0" shrinkToFit="0" wrapText="1"/>
    </xf>
    <xf borderId="24" fillId="4" fontId="1" numFmtId="0" xfId="0" applyAlignment="1" applyBorder="1" applyFont="1">
      <alignment horizontal="left" readingOrder="0" shrinkToFit="0" wrapText="1"/>
    </xf>
    <xf borderId="24" fillId="4" fontId="1" numFmtId="0" xfId="0" applyAlignment="1" applyBorder="1" applyFont="1">
      <alignment horizontal="left" shrinkToFit="0" wrapText="1"/>
    </xf>
    <xf borderId="24" fillId="4" fontId="2" numFmtId="1" xfId="0" applyAlignment="1" applyBorder="1" applyFont="1" applyNumberFormat="1">
      <alignment horizontal="left" readingOrder="0" shrinkToFit="0" vertical="bottom" wrapText="1"/>
    </xf>
    <xf borderId="24" fillId="7" fontId="2" numFmtId="1" xfId="0" applyAlignment="1" applyBorder="1" applyFont="1" applyNumberFormat="1">
      <alignment horizontal="left" shrinkToFit="0" vertical="bottom" wrapText="1"/>
    </xf>
    <xf borderId="27" fillId="4" fontId="5" numFmtId="1" xfId="0" applyAlignment="1" applyBorder="1" applyFont="1" applyNumberFormat="1">
      <alignment horizontal="left" readingOrder="0" shrinkToFit="0" vertical="top" wrapText="1"/>
    </xf>
    <xf borderId="0" fillId="4" fontId="5" numFmtId="1" xfId="0" applyAlignment="1" applyFont="1" applyNumberFormat="1">
      <alignment horizontal="left" readingOrder="0" shrinkToFit="0" vertical="top" wrapText="1"/>
    </xf>
    <xf borderId="27" fillId="3" fontId="5" numFmtId="1" xfId="0" applyAlignment="1" applyBorder="1" applyFont="1" applyNumberFormat="1">
      <alignment horizontal="left" readingOrder="0" shrinkToFit="0" vertical="top" wrapText="1"/>
    </xf>
    <xf borderId="28" fillId="4" fontId="1" numFmtId="0" xfId="0" applyAlignment="1" applyBorder="1" applyFont="1">
      <alignment horizontal="left" readingOrder="0" shrinkToFit="0" wrapText="1"/>
    </xf>
    <xf borderId="28" fillId="4" fontId="1" numFmtId="0" xfId="0" applyAlignment="1" applyBorder="1" applyFont="1">
      <alignment horizontal="left" shrinkToFit="0" wrapText="1"/>
    </xf>
    <xf borderId="28" fillId="4"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shrinkToFit="0" vertical="bottom" wrapText="1"/>
    </xf>
    <xf borderId="28" fillId="3" fontId="1" numFmtId="0" xfId="0" applyAlignment="1" applyBorder="1" applyFont="1">
      <alignment horizontal="left" readingOrder="0" shrinkToFit="0" wrapText="1"/>
    </xf>
    <xf borderId="28" fillId="3" fontId="1" numFmtId="0" xfId="0" applyAlignment="1" applyBorder="1" applyFont="1">
      <alignment horizontal="left" shrinkToFit="0" wrapText="1"/>
    </xf>
    <xf borderId="28" fillId="3"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readingOrder="0" shrinkToFit="0" vertical="bottom" wrapText="1"/>
    </xf>
    <xf borderId="0" fillId="7" fontId="5" numFmtId="1" xfId="0" applyAlignment="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4" fillId="4" fontId="1" numFmtId="0" xfId="0" applyAlignment="1" applyBorder="1" applyFont="1">
      <alignment horizontal="left" readingOrder="0" shrinkToFit="0" wrapText="1"/>
    </xf>
    <xf borderId="4" fillId="4" fontId="2" numFmtId="1" xfId="0" applyAlignment="1" applyBorder="1" applyFont="1" applyNumberFormat="1">
      <alignment horizontal="left" readingOrder="0" shrinkToFit="0" vertical="bottom" wrapText="1"/>
    </xf>
    <xf borderId="0" fillId="4" fontId="5" numFmtId="1" xfId="0" applyAlignment="1" applyFont="1" applyNumberFormat="1">
      <alignment horizontal="left" readingOrder="0" shrinkToFit="0" vertical="top" wrapText="1"/>
    </xf>
    <xf borderId="22" fillId="4" fontId="2" numFmtId="1" xfId="0" applyAlignment="1" applyBorder="1" applyFont="1" applyNumberFormat="1">
      <alignment horizontal="left" readingOrder="0" shrinkToFit="0" vertical="bottom" wrapText="1"/>
    </xf>
    <xf borderId="22" fillId="7" fontId="2" numFmtId="1" xfId="0" applyAlignment="1" applyBorder="1" applyFont="1" applyNumberFormat="1">
      <alignment horizontal="left" readingOrder="0" shrinkToFit="0" vertical="bottom" wrapText="1"/>
    </xf>
    <xf borderId="1" fillId="8" fontId="2" numFmtId="1" xfId="0" applyAlignment="1" applyBorder="1" applyFill="1" applyFont="1" applyNumberFormat="1">
      <alignment shrinkToFit="0" vertical="bottom" wrapText="1"/>
    </xf>
    <xf borderId="29" fillId="3" fontId="2" numFmtId="1" xfId="0" applyAlignment="1" applyBorder="1" applyFont="1" applyNumberFormat="1">
      <alignment horizontal="left" readingOrder="0" shrinkToFit="0" vertical="bottom" wrapText="1"/>
    </xf>
    <xf borderId="30" fillId="7" fontId="2" numFmtId="1" xfId="0" applyAlignment="1" applyBorder="1" applyFont="1" applyNumberFormat="1">
      <alignment horizontal="left" readingOrder="0" shrinkToFit="0" vertical="bottom" wrapText="1"/>
    </xf>
    <xf borderId="29" fillId="4" fontId="2" numFmtId="1" xfId="0" applyAlignment="1" applyBorder="1" applyFont="1" applyNumberFormat="1">
      <alignment horizontal="left" readingOrder="0" shrinkToFit="0" vertical="bottom" wrapText="1"/>
    </xf>
    <xf borderId="4" fillId="8" fontId="2" numFmtId="1" xfId="0" applyAlignment="1" applyBorder="1" applyFont="1" applyNumberFormat="1">
      <alignment shrinkToFit="0" vertical="bottom" wrapText="1"/>
    </xf>
    <xf borderId="31" fillId="7" fontId="2" numFmtId="1" xfId="0" applyAlignment="1" applyBorder="1" applyFont="1" applyNumberFormat="1">
      <alignment horizontal="left" readingOrder="0" shrinkToFit="0" vertical="bottom" wrapText="1"/>
    </xf>
    <xf borderId="31" fillId="3" fontId="1" numFmtId="0" xfId="0" applyAlignment="1" applyBorder="1" applyFont="1">
      <alignment horizontal="left" readingOrder="0" shrinkToFit="0" wrapText="1"/>
    </xf>
    <xf borderId="0" fillId="4" fontId="1" numFmtId="0" xfId="0" applyAlignment="1" applyFont="1">
      <alignment readingOrder="0" shrinkToFit="0" wrapText="1"/>
    </xf>
    <xf borderId="32" fillId="4" fontId="2" numFmtId="1" xfId="0" applyAlignment="1" applyBorder="1" applyFont="1" applyNumberFormat="1">
      <alignment readingOrder="0" shrinkToFit="0" vertical="bottom" wrapText="1"/>
    </xf>
    <xf borderId="24"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7" fontId="5" numFmtId="1" xfId="0" applyAlignment="1" applyFont="1" applyNumberFormat="1">
      <alignment readingOrder="0" shrinkToFit="0" vertical="top" wrapText="1"/>
    </xf>
    <xf borderId="27" fillId="4" fontId="5" numFmtId="1" xfId="0" applyAlignment="1" applyBorder="1" applyFont="1" applyNumberFormat="1">
      <alignment readingOrder="0" shrinkToFit="0" vertical="top" wrapText="1"/>
    </xf>
    <xf borderId="0" fillId="3" fontId="1" numFmtId="0" xfId="0" applyAlignment="1" applyFont="1">
      <alignment readingOrder="0" shrinkToFit="0" wrapText="1"/>
    </xf>
    <xf borderId="0" fillId="3" fontId="4" numFmtId="0" xfId="0" applyAlignment="1" applyFont="1">
      <alignment readingOrder="0" shrinkToFit="0" wrapText="1"/>
    </xf>
    <xf borderId="33" fillId="3" fontId="1" numFmtId="0" xfId="0" applyAlignment="1" applyBorder="1" applyFont="1">
      <alignment horizontal="right" readingOrder="0" shrinkToFit="0" wrapText="1"/>
    </xf>
    <xf borderId="34" fillId="7" fontId="2" numFmtId="1" xfId="0" applyAlignment="1" applyBorder="1" applyFont="1" applyNumberFormat="1">
      <alignment shrinkToFit="0" vertical="bottom" wrapText="1"/>
    </xf>
    <xf borderId="0" fillId="9" fontId="1" numFmtId="0" xfId="0" applyAlignment="1" applyFill="1" applyFont="1">
      <alignment horizontal="right" readingOrder="0" vertical="center"/>
    </xf>
    <xf borderId="0" fillId="9" fontId="1" numFmtId="0" xfId="0" applyAlignment="1" applyFont="1">
      <alignment readingOrder="0" vertical="center"/>
    </xf>
    <xf borderId="2" fillId="9" fontId="2" numFmtId="1" xfId="0" applyAlignment="1" applyBorder="1" applyFont="1" applyNumberFormat="1">
      <alignment readingOrder="0" shrinkToFit="0" vertical="bottom" wrapText="1"/>
    </xf>
    <xf borderId="35" fillId="4" fontId="6" numFmtId="0" xfId="0" applyBorder="1" applyFont="1"/>
    <xf borderId="36" fillId="4" fontId="6" numFmtId="0" xfId="0" applyBorder="1" applyFont="1"/>
    <xf borderId="36" fillId="9" fontId="2" numFmtId="1" xfId="0" applyAlignment="1" applyBorder="1" applyFont="1" applyNumberFormat="1">
      <alignment readingOrder="0" shrinkToFit="0" vertical="bottom" wrapText="1"/>
    </xf>
    <xf borderId="2" fillId="9" fontId="2" numFmtId="1" xfId="0" applyAlignment="1" applyBorder="1" applyFont="1" applyNumberFormat="1">
      <alignment shrinkToFit="0" vertical="bottom" wrapText="1"/>
    </xf>
    <xf borderId="35" fillId="3" fontId="6" numFmtId="0" xfId="0" applyBorder="1" applyFont="1"/>
    <xf borderId="36" fillId="3" fontId="6" numFmtId="0" xfId="0" applyBorder="1" applyFont="1"/>
    <xf borderId="36" fillId="9" fontId="2" numFmtId="1" xfId="0" applyAlignment="1" applyBorder="1" applyFont="1" applyNumberFormat="1">
      <alignment shrinkToFit="0" vertical="bottom" wrapText="1"/>
    </xf>
    <xf borderId="0" fillId="9" fontId="13" numFmtId="0" xfId="0" applyFont="1"/>
    <xf borderId="0" fillId="9" fontId="13" numFmtId="0" xfId="0" applyAlignment="1" applyFont="1">
      <alignment readingOrder="0"/>
    </xf>
    <xf borderId="0" fillId="9" fontId="1" numFmtId="0" xfId="0" applyAlignment="1" applyFont="1">
      <alignment readingOrder="0"/>
    </xf>
    <xf borderId="37" fillId="9" fontId="5" numFmtId="1" xfId="0" applyAlignment="1" applyBorder="1" applyFont="1" applyNumberFormat="1">
      <alignment readingOrder="0" shrinkToFit="0" vertical="top" wrapText="1"/>
    </xf>
    <xf borderId="38" fillId="3" fontId="6" numFmtId="0" xfId="0" applyBorder="1" applyFont="1"/>
    <xf borderId="39" fillId="3" fontId="6" numFmtId="0" xfId="0" applyBorder="1" applyFont="1"/>
    <xf borderId="39" fillId="9" fontId="5" numFmtId="1" xfId="0" applyAlignment="1" applyBorder="1" applyFont="1" applyNumberFormat="1">
      <alignment readingOrder="0" shrinkToFit="0" vertical="top" wrapText="1"/>
    </xf>
    <xf borderId="0" fillId="9" fontId="1" numFmtId="0" xfId="0" applyFont="1"/>
    <xf borderId="38" fillId="4" fontId="6" numFmtId="0" xfId="0" applyBorder="1" applyFont="1"/>
    <xf borderId="39" fillId="4" fontId="6" numFmtId="0" xfId="0" applyBorder="1" applyFont="1"/>
    <xf borderId="40" fillId="9" fontId="5" numFmtId="1" xfId="0" applyAlignment="1" applyBorder="1" applyFont="1" applyNumberFormat="1">
      <alignment readingOrder="0" shrinkToFit="0" vertical="top" wrapText="1"/>
    </xf>
    <xf borderId="0" fillId="3" fontId="1" numFmtId="0" xfId="0" applyFont="1"/>
    <xf borderId="0" fillId="3" fontId="1" numFmtId="0" xfId="0" applyAlignment="1" applyFont="1">
      <alignment readingOrder="0"/>
    </xf>
    <xf borderId="0" fillId="3" fontId="4" numFmtId="0" xfId="0" applyAlignment="1" applyFont="1">
      <alignment readingOrder="0"/>
    </xf>
    <xf borderId="0" fillId="3" fontId="1" numFmtId="0" xfId="0" applyAlignment="1" applyFont="1">
      <alignment horizontal="right" readingOrder="0"/>
    </xf>
    <xf borderId="0" fillId="7" fontId="2" numFmtId="1" xfId="0" applyAlignment="1" applyFont="1" applyNumberFormat="1">
      <alignment vertical="bottom"/>
    </xf>
    <xf borderId="0" fillId="3" fontId="14" numFmtId="0" xfId="0" applyAlignment="1" applyFont="1">
      <alignment shrinkToFit="0" vertical="bottom" wrapText="0"/>
    </xf>
    <xf borderId="0" fillId="3" fontId="2" numFmtId="0" xfId="0" applyAlignment="1" applyFont="1">
      <alignment vertical="bottom"/>
    </xf>
    <xf borderId="0" fillId="3" fontId="2" numFmtId="1" xfId="0" applyAlignment="1" applyFont="1" applyNumberFormat="1">
      <alignment vertical="bottom"/>
    </xf>
    <xf borderId="0" fillId="4" fontId="9" numFmtId="0" xfId="0" applyAlignment="1" applyFont="1">
      <alignment shrinkToFit="0" vertical="bottom" wrapText="0"/>
    </xf>
    <xf borderId="0" fillId="4" fontId="2" numFmtId="0" xfId="0" applyAlignment="1" applyFont="1">
      <alignment vertical="bottom"/>
    </xf>
    <xf borderId="0" fillId="4" fontId="9" numFmtId="0" xfId="0" applyAlignment="1" applyFont="1">
      <alignment readingOrder="0" shrinkToFit="0" vertical="bottom" wrapText="0"/>
    </xf>
    <xf borderId="0" fillId="4" fontId="2" numFmtId="1" xfId="0" applyAlignment="1" applyFont="1" applyNumberFormat="1">
      <alignment vertical="bottom"/>
    </xf>
    <xf borderId="0" fillId="3" fontId="9" numFmtId="0" xfId="0" applyAlignment="1" applyFont="1">
      <alignment shrinkToFit="0" vertical="bottom" wrapText="0"/>
    </xf>
    <xf borderId="0" fillId="3" fontId="9" numFmtId="0" xfId="0" applyAlignment="1" applyFont="1">
      <alignment vertical="bottom"/>
    </xf>
    <xf borderId="2" fillId="2" fontId="1" numFmtId="0" xfId="0" applyAlignment="1" applyBorder="1" applyFont="1">
      <alignment readingOrder="0"/>
    </xf>
    <xf borderId="24" fillId="3" fontId="1" numFmtId="0" xfId="0" applyAlignment="1" applyBorder="1" applyFont="1">
      <alignment readingOrder="0" shrinkToFit="0" wrapText="1"/>
    </xf>
    <xf borderId="24" fillId="3" fontId="1" numFmtId="0" xfId="0" applyAlignment="1" applyBorder="1" applyFont="1">
      <alignment shrinkToFit="0" wrapText="1"/>
    </xf>
    <xf borderId="24" fillId="7" fontId="2" numFmtId="1" xfId="0" applyAlignment="1" applyBorder="1" applyFont="1" applyNumberFormat="1">
      <alignment readingOrder="0" shrinkToFit="0" vertical="bottom" wrapText="1"/>
    </xf>
    <xf borderId="41" fillId="7" fontId="2" numFmtId="1" xfId="0" applyAlignment="1" applyBorder="1" applyFont="1" applyNumberFormat="1">
      <alignment readingOrder="0" shrinkToFit="0" vertical="bottom" wrapText="1"/>
    </xf>
    <xf borderId="27" fillId="3" fontId="5" numFmtId="1" xfId="0" applyAlignment="1" applyBorder="1" applyFont="1" applyNumberFormat="1">
      <alignment readingOrder="0" shrinkToFit="0" vertical="top" wrapText="1"/>
    </xf>
    <xf borderId="24" fillId="4" fontId="1" numFmtId="0" xfId="0" applyAlignment="1" applyBorder="1" applyFont="1">
      <alignment readingOrder="0" shrinkToFit="0" wrapText="1"/>
    </xf>
    <xf borderId="24" fillId="4" fontId="1" numFmtId="0" xfId="0" applyAlignment="1" applyBorder="1" applyFont="1">
      <alignment shrinkToFit="0" wrapText="1"/>
    </xf>
    <xf borderId="24" fillId="7" fontId="2" numFmtId="1" xfId="0" applyAlignment="1" applyBorder="1" applyFont="1" applyNumberFormat="1">
      <alignment shrinkToFit="0" vertical="bottom" wrapText="1"/>
    </xf>
    <xf borderId="41" fillId="7" fontId="2" numFmtId="1" xfId="0" applyAlignment="1" applyBorder="1" applyFont="1" applyNumberFormat="1">
      <alignment shrinkToFit="0" vertical="bottom" wrapText="1"/>
    </xf>
    <xf borderId="28" fillId="4" fontId="1" numFmtId="0" xfId="0" applyAlignment="1" applyBorder="1" applyFont="1">
      <alignment readingOrder="0" shrinkToFit="0" wrapText="1"/>
    </xf>
    <xf borderId="28" fillId="4" fontId="1" numFmtId="0" xfId="0" applyAlignment="1" applyBorder="1" applyFont="1">
      <alignment shrinkToFit="0" wrapText="1"/>
    </xf>
    <xf borderId="28" fillId="7" fontId="2" numFmtId="1" xfId="0" applyAlignment="1" applyBorder="1" applyFont="1" applyNumberFormat="1">
      <alignment shrinkToFit="0" vertical="bottom" wrapText="1"/>
    </xf>
    <xf borderId="28" fillId="3" fontId="1" numFmtId="0" xfId="0" applyAlignment="1" applyBorder="1" applyFont="1">
      <alignment readingOrder="0" shrinkToFit="0" wrapText="1"/>
    </xf>
    <xf borderId="28" fillId="3" fontId="1" numFmtId="0" xfId="0" applyAlignment="1" applyBorder="1" applyFont="1">
      <alignment shrinkToFit="0" wrapText="1"/>
    </xf>
    <xf borderId="28" fillId="7" fontId="2" numFmtId="1" xfId="0" applyAlignment="1" applyBorder="1" applyFont="1" applyNumberFormat="1">
      <alignment readingOrder="0" shrinkToFit="0" vertical="bottom" wrapText="1"/>
    </xf>
    <xf borderId="4" fillId="4" fontId="1" numFmtId="0" xfId="0" applyAlignment="1" applyBorder="1" applyFont="1">
      <alignment readingOrder="0" shrinkToFit="0" wrapText="1"/>
    </xf>
    <xf borderId="28" fillId="3" fontId="2" numFmtId="1" xfId="0" applyAlignment="1" applyBorder="1" applyFont="1" applyNumberFormat="1">
      <alignment horizontal="right" readingOrder="0" shrinkToFit="0" vertical="bottom" wrapText="1"/>
    </xf>
    <xf borderId="22" fillId="4" fontId="2" numFmtId="1" xfId="0" applyAlignment="1" applyBorder="1" applyFont="1" applyNumberFormat="1">
      <alignment readingOrder="0" shrinkToFit="0" vertical="bottom" wrapText="1"/>
    </xf>
    <xf borderId="22" fillId="7" fontId="2" numFmtId="1" xfId="0" applyAlignment="1" applyBorder="1" applyFont="1" applyNumberFormat="1">
      <alignment readingOrder="0" shrinkToFit="0" vertical="bottom" wrapText="1"/>
    </xf>
    <xf borderId="42" fillId="3" fontId="2" numFmtId="1" xfId="0" applyAlignment="1" applyBorder="1" applyFont="1" applyNumberFormat="1">
      <alignment readingOrder="0" shrinkToFit="0" vertical="bottom" wrapText="1"/>
    </xf>
    <xf borderId="29" fillId="3" fontId="2" numFmtId="1" xfId="0" applyAlignment="1" applyBorder="1" applyFont="1" applyNumberFormat="1">
      <alignment readingOrder="0" shrinkToFit="0" vertical="bottom" wrapText="1"/>
    </xf>
    <xf borderId="30" fillId="7" fontId="2" numFmtId="1" xfId="0" applyAlignment="1" applyBorder="1" applyFont="1" applyNumberFormat="1">
      <alignment readingOrder="0" shrinkToFit="0" vertical="bottom" wrapText="1"/>
    </xf>
    <xf borderId="42" fillId="4" fontId="2" numFmtId="1" xfId="0" applyAlignment="1" applyBorder="1" applyFont="1" applyNumberFormat="1">
      <alignment readingOrder="0" shrinkToFit="0" vertical="bottom" wrapText="1"/>
    </xf>
    <xf borderId="29" fillId="4" fontId="2" numFmtId="1" xfId="0" applyAlignment="1" applyBorder="1" applyFont="1" applyNumberFormat="1">
      <alignment readingOrder="0" shrinkToFit="0" vertical="bottom" wrapText="1"/>
    </xf>
    <xf borderId="31" fillId="7" fontId="2" numFmtId="1" xfId="0" applyAlignment="1" applyBorder="1" applyFont="1" applyNumberFormat="1">
      <alignment readingOrder="0" shrinkToFit="0" vertical="bottom" wrapText="1"/>
    </xf>
    <xf borderId="31" fillId="3" fontId="1" numFmtId="0" xfId="0" applyAlignment="1" applyBorder="1" applyFont="1">
      <alignment readingOrder="0" shrinkToFit="0" wrapText="1"/>
    </xf>
    <xf borderId="24" fillId="3" fontId="2" numFmtId="1" xfId="0" applyAlignment="1" applyBorder="1" applyFont="1" applyNumberFormat="1">
      <alignment horizontal="right" readingOrder="0" shrinkToFit="0" vertical="bottom" wrapText="1"/>
    </xf>
    <xf borderId="43" fillId="4" fontId="2" numFmtId="1" xfId="0" applyAlignment="1" applyBorder="1" applyFont="1" applyNumberFormat="1">
      <alignment readingOrder="0" shrinkToFit="0" vertical="bottom" wrapText="1"/>
    </xf>
    <xf borderId="4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3" fillId="4" fontId="5" numFmtId="1" xfId="0" applyAlignment="1" applyBorder="1" applyFont="1" applyNumberFormat="1">
      <alignment readingOrder="0" shrinkToFit="0" vertical="top" wrapText="1"/>
    </xf>
    <xf borderId="31" fillId="7" fontId="2" numFmtId="1" xfId="0" applyAlignment="1" applyBorder="1" applyFont="1" applyNumberFormat="1">
      <alignment shrinkToFit="0" vertical="bottom" wrapText="1"/>
    </xf>
    <xf borderId="44" fillId="7" fontId="2" numFmtId="1" xfId="0" applyAlignment="1" applyBorder="1" applyFont="1" applyNumberFormat="1">
      <alignment shrinkToFit="0" vertical="bottom" wrapText="1"/>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'1'!J2</f>
        <v>Dimension</v>
      </c>
      <c r="V2" s="10" t="str">
        <f>'2'!V2</f>
        <v>" In previous work, we proposed a fuzzy logic based RTS approach called FLiRTS that uses UML sequence and activity diagrams. In this work, we introduce FLiRTS 2, which drops the need for behavioral diagrams and relies on system models that only use UML class diagrams,  which are the most widely used UML diagrams in practice. "</v>
      </c>
      <c r="W2" s="11"/>
      <c r="X2" s="11"/>
      <c r="Y2" s="11"/>
    </row>
    <row r="3" ht="156.0" customHeight="1">
      <c r="A3" s="12"/>
      <c r="B3" s="12"/>
      <c r="C3" s="13" t="str">
        <f t="shared" ref="C3:D3" si="1">K25</f>
        <v>MDE</v>
      </c>
      <c r="D3" s="13" t="str">
        <f t="shared" si="1"/>
        <v>Process</v>
      </c>
      <c r="E3" s="13" t="str">
        <f t="shared" ref="E3:F3" si="2">K26</f>
        <v>n.a.</v>
      </c>
      <c r="F3" s="13" t="str">
        <f t="shared" si="2"/>
        <v>n.a.</v>
      </c>
      <c r="G3" s="13" t="str">
        <f t="shared" ref="G3:H3" si="3">K27</f>
        <v>n.a.</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-1</v>
      </c>
      <c r="X3" s="15">
        <f>IFERROR(__xludf.DUMMYFUNCTION("IMPORTRANGE($C$22,""!$X$3"")"),-3.0)</f>
        <v>-3</v>
      </c>
      <c r="Y3" s="15">
        <f t="shared" ref="Y3:Y20" si="10">W3*X3</f>
        <v>3</v>
      </c>
    </row>
    <row r="4">
      <c r="A4" s="16">
        <v>2.0</v>
      </c>
      <c r="B4" s="17" t="s">
        <v>9</v>
      </c>
      <c r="C4" s="18" t="str">
        <f>IF(NOT('1'!D4='2'!D4),IF('1'!D4="n.a.",'2'!D4,IF('2'!D4="n.a.",'1'!D4,"Conflict")),'1'!D4) </f>
        <v>Y</v>
      </c>
      <c r="D4" s="19"/>
      <c r="E4" s="19"/>
      <c r="F4" s="19"/>
      <c r="G4" s="19"/>
      <c r="H4" s="19"/>
      <c r="I4" s="19"/>
      <c r="J4" s="19"/>
      <c r="K4" s="19"/>
      <c r="L4" s="19"/>
      <c r="M4" s="19"/>
      <c r="N4" s="19"/>
      <c r="O4" s="19"/>
      <c r="P4" s="19"/>
      <c r="Q4" s="19"/>
      <c r="R4" s="19"/>
      <c r="S4" s="19"/>
      <c r="T4" s="19"/>
      <c r="U4" s="20" t="str">
        <f>'1'!V4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IF(NOT('1'!D5='2'!D5),IF('1'!D5="n.a.",'2'!D5,IF('2'!D5="n.a.",'1'!D5,"Conflict")),'1'!D5) </f>
        <v>N</v>
      </c>
      <c r="D5" s="23"/>
      <c r="E5" s="23"/>
      <c r="F5" s="23"/>
      <c r="G5" s="23"/>
      <c r="H5" s="23"/>
      <c r="I5" s="23"/>
      <c r="J5" s="23"/>
      <c r="K5" s="23"/>
      <c r="L5" s="23"/>
      <c r="M5" s="23"/>
      <c r="N5" s="23"/>
      <c r="O5" s="23"/>
      <c r="P5" s="23"/>
      <c r="Q5" s="23"/>
      <c r="R5" s="23"/>
      <c r="S5" s="23"/>
      <c r="T5" s="23"/>
      <c r="U5" s="24" t="str">
        <f>'1'!V5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IF(NOT('1'!D6='2'!D6),IF('1'!D6="n.a.",'2'!D6,IF('2'!D6="n.a.",'1'!D6,"Conflict")),'1'!D6) </f>
        <v>N</v>
      </c>
      <c r="D6" s="19"/>
      <c r="E6" s="19"/>
      <c r="F6" s="19"/>
      <c r="G6" s="19"/>
      <c r="H6" s="19"/>
      <c r="I6" s="19"/>
      <c r="J6" s="19"/>
      <c r="K6" s="19"/>
      <c r="L6" s="19"/>
      <c r="M6" s="19"/>
      <c r="N6" s="19"/>
      <c r="O6" s="19"/>
      <c r="P6" s="19"/>
      <c r="Q6" s="19"/>
      <c r="R6" s="19"/>
      <c r="S6" s="19"/>
      <c r="T6" s="19"/>
      <c r="U6" s="20" t="str">
        <f>'1'!V6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IF(NOT('1'!D7='2'!D7),IF('1'!D7="n.a.",'2'!D7,IF('2'!D7="n.a.",'1'!D7,"Conflict")),'1'!D7) </f>
        <v>N</v>
      </c>
      <c r="D7" s="23"/>
      <c r="E7" s="23"/>
      <c r="F7" s="23"/>
      <c r="G7" s="23"/>
      <c r="H7" s="23"/>
      <c r="I7" s="23"/>
      <c r="J7" s="23"/>
      <c r="K7" s="23"/>
      <c r="L7" s="23"/>
      <c r="M7" s="23"/>
      <c r="N7" s="23"/>
      <c r="O7" s="23"/>
      <c r="P7" s="23"/>
      <c r="Q7" s="23"/>
      <c r="R7" s="23"/>
      <c r="S7" s="23"/>
      <c r="T7" s="23"/>
      <c r="U7" s="24" t="str">
        <f>'1'!V7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IF(NOT('1'!D8='2'!D8),IF('1'!D8="n.a.",'2'!D8,IF('2'!D8="n.a.",'1'!D8,"Conflict")),'1'!D8) </f>
        <v>N</v>
      </c>
      <c r="D8" s="19"/>
      <c r="E8" s="19"/>
      <c r="F8" s="19"/>
      <c r="G8" s="19"/>
      <c r="H8" s="19"/>
      <c r="I8" s="19"/>
      <c r="J8" s="19"/>
      <c r="K8" s="19"/>
      <c r="L8" s="19"/>
      <c r="M8" s="19"/>
      <c r="N8" s="19"/>
      <c r="O8" s="19"/>
      <c r="P8" s="19"/>
      <c r="Q8" s="19"/>
      <c r="R8" s="19"/>
      <c r="S8" s="19"/>
      <c r="T8" s="19"/>
      <c r="U8" s="20" t="str">
        <f>'1'!V8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IF(NOT('1'!D9='2'!D9),IF('1'!D9="n.a.",'2'!D9,IF('2'!D9="n.a.",'1'!D9,"Conflict")),'1'!D9) </f>
        <v>N</v>
      </c>
      <c r="D9" s="23"/>
      <c r="E9" s="23"/>
      <c r="F9" s="23"/>
      <c r="G9" s="23"/>
      <c r="H9" s="23"/>
      <c r="I9" s="23"/>
      <c r="J9" s="23"/>
      <c r="K9" s="23"/>
      <c r="L9" s="23"/>
      <c r="M9" s="23"/>
      <c r="N9" s="23"/>
      <c r="O9" s="23"/>
      <c r="P9" s="23"/>
      <c r="Q9" s="23"/>
      <c r="R9" s="23"/>
      <c r="S9" s="23"/>
      <c r="T9" s="23"/>
      <c r="U9" s="24" t="str">
        <f>'1'!V9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t="str">
        <f>IF(NOT('1'!D10='2'!D10),IF('1'!D10="n.a.",'2'!D10,IF('2'!D10="n.a.",'1'!D10,"Conflict")),'1'!D10) </f>
        <v>n.a.</v>
      </c>
      <c r="D10" s="19"/>
      <c r="E10" s="19"/>
      <c r="F10" s="19"/>
      <c r="G10" s="19"/>
      <c r="H10" s="19"/>
      <c r="I10" s="19"/>
      <c r="J10" s="19"/>
      <c r="K10" s="19"/>
      <c r="L10" s="19"/>
      <c r="M10" s="19"/>
      <c r="N10" s="19"/>
      <c r="O10" s="19"/>
      <c r="P10" s="19"/>
      <c r="Q10" s="19"/>
      <c r="R10" s="19"/>
      <c r="S10" s="19"/>
      <c r="T10" s="19"/>
      <c r="U10" s="20" t="str">
        <f>'1'!V10</f>
        <v>&lt;add your comment here if any&gt;</v>
      </c>
      <c r="V10" s="20" t="str">
        <f>'2'!V10</f>
        <v>&lt;add your comment here if any&gt;</v>
      </c>
      <c r="W10" s="11">
        <f t="shared" si="11"/>
        <v>2</v>
      </c>
      <c r="X10" s="11">
        <f>IFERROR(__xludf.DUMMYFUNCTION("IMPORTRANGE($C$22,""!$X$10"")"),0.0)</f>
        <v>0</v>
      </c>
      <c r="Y10" s="11">
        <f t="shared" si="10"/>
        <v>0</v>
      </c>
    </row>
    <row r="11">
      <c r="A11" s="21">
        <v>9.0</v>
      </c>
      <c r="B11" s="21" t="s">
        <v>16</v>
      </c>
      <c r="C11" s="13" t="str">
        <f>IF(NOT('1'!D11='2'!D11),IF('1'!D11="n.a.",'2'!D11,IF('2'!D11="n.a.",'1'!D11,"Conflict")),'1'!D11) </f>
        <v>Y</v>
      </c>
      <c r="D11" s="23"/>
      <c r="E11" s="23"/>
      <c r="F11" s="23"/>
      <c r="G11" s="23"/>
      <c r="H11" s="23"/>
      <c r="I11" s="23"/>
      <c r="J11" s="23"/>
      <c r="K11" s="23"/>
      <c r="L11" s="23"/>
      <c r="M11" s="23"/>
      <c r="N11" s="23"/>
      <c r="O11" s="23"/>
      <c r="P11" s="23"/>
      <c r="Q11" s="23"/>
      <c r="R11" s="23"/>
      <c r="S11" s="23"/>
      <c r="T11" s="23"/>
      <c r="U11" s="24" t="str">
        <f>'1'!V11</f>
        <v>&lt;add your comment here if any&gt;</v>
      </c>
      <c r="V11" s="24" t="str">
        <f>'2'!V11</f>
        <v>&lt;add your comment here if any&gt;</v>
      </c>
      <c r="W11" s="15">
        <f t="shared" si="11"/>
        <v>2</v>
      </c>
      <c r="X11" s="15">
        <f>IFERROR(__xludf.DUMMYFUNCTION("IMPORTRANGE($C$22,""!$X$11"")"),0.0)</f>
        <v>0</v>
      </c>
      <c r="Y11" s="15">
        <f t="shared" si="10"/>
        <v>0</v>
      </c>
    </row>
    <row r="12">
      <c r="A12" s="16">
        <v>10.0</v>
      </c>
      <c r="B12" s="16" t="s">
        <v>17</v>
      </c>
      <c r="C12" s="18" t="str">
        <f>K37</f>
        <v>Testing</v>
      </c>
      <c r="D12" s="18" t="str">
        <f>K38</f>
        <v>n.a.</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'1'!V12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Journal</v>
      </c>
      <c r="D13" s="25" t="str">
        <f t="shared" si="13"/>
        <v>Software and System Modelling</v>
      </c>
      <c r="E13" s="23"/>
      <c r="F13" s="23"/>
      <c r="G13" s="23"/>
      <c r="H13" s="23"/>
      <c r="K13" s="23"/>
      <c r="L13" s="23"/>
      <c r="M13" s="23"/>
      <c r="N13" s="23"/>
      <c r="O13" s="23"/>
      <c r="P13" s="23"/>
      <c r="Q13" s="23"/>
      <c r="R13" s="23"/>
      <c r="S13" s="23"/>
      <c r="T13" s="23"/>
      <c r="U13" s="24" t="str">
        <f>'1'!V13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IF(NOT('1'!D14='2'!D14),IF('1'!D14="n.a.",'2'!D14,IF('2'!D14="n.a.",'1'!D14,"Conflict")),'1'!D14) </f>
        <v>N</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'1'!V14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IF(NOT('1'!D15='2'!D15),IF('1'!D15="n.a.",'2'!D15,IF('2'!D15="n.a.",'1'!D15,"Conflict")),'1'!D15) </f>
        <v>Y</v>
      </c>
      <c r="D15" s="13">
        <f t="shared" ref="D15:D16" si="15">IF(OR(EXACT(C4,"Y")),1,0)</f>
        <v>1</v>
      </c>
      <c r="E15" s="13">
        <f>IF(OR(EXACT(C6,"Y")),1,0)</f>
        <v>0</v>
      </c>
      <c r="F15" s="13">
        <f t="shared" si="14"/>
        <v>1</v>
      </c>
      <c r="G15" s="23"/>
      <c r="H15" s="23"/>
      <c r="I15" s="23"/>
      <c r="J15" s="23"/>
      <c r="K15" s="23"/>
      <c r="L15" s="23"/>
      <c r="M15" s="23"/>
      <c r="N15" s="23"/>
      <c r="O15" s="23"/>
      <c r="P15" s="23"/>
      <c r="Q15" s="23"/>
      <c r="R15" s="23"/>
      <c r="S15" s="23"/>
      <c r="T15" s="23"/>
      <c r="U15" s="24" t="str">
        <f>'1'!V15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IF(NOT('1'!D16='2'!D16),IF('1'!D16="n.a.",'2'!D16,IF('2'!D16="n.a.",'1'!D16,"Conflict")),'1'!D16) </f>
        <v>N</v>
      </c>
      <c r="D16" s="18">
        <f t="shared" si="15"/>
        <v>0</v>
      </c>
      <c r="E16" s="18">
        <f>IF(OR(EXACT(C8,"Y")),1,0)</f>
        <v>0</v>
      </c>
      <c r="F16" s="18">
        <f t="shared" si="14"/>
        <v>0</v>
      </c>
      <c r="G16" s="19"/>
      <c r="H16" s="19"/>
      <c r="I16" s="19"/>
      <c r="J16" s="19"/>
      <c r="K16" s="19"/>
      <c r="L16" s="19"/>
      <c r="M16" s="19"/>
      <c r="N16" s="19"/>
      <c r="O16" s="19"/>
      <c r="P16" s="19"/>
      <c r="Q16" s="19"/>
      <c r="R16" s="19"/>
      <c r="S16" s="19"/>
      <c r="T16" s="19"/>
      <c r="U16" s="20" t="str">
        <f>'1'!V16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IF(NOT('1'!D17='2'!D17),IF('1'!D17="n.a.",'2'!D17,IF('2'!D17="n.a.",'1'!D17,"Conflict")),'1'!D17) </f>
        <v>N</v>
      </c>
      <c r="D17" s="13">
        <f>IF(OR(AND(F14,OR(F15,F16)),AND(F15,OR(F14,F16)),AND(F16,OR(F14,F15))),1,0)</f>
        <v>0</v>
      </c>
      <c r="E17" s="23"/>
      <c r="F17" s="23"/>
      <c r="G17" s="23"/>
      <c r="H17" s="23"/>
      <c r="I17" s="23"/>
      <c r="J17" s="23"/>
      <c r="K17" s="23"/>
      <c r="L17" s="23"/>
      <c r="M17" s="23"/>
      <c r="N17" s="23"/>
      <c r="O17" s="23"/>
      <c r="P17" s="23"/>
      <c r="Q17" s="23"/>
      <c r="R17" s="23"/>
      <c r="S17" s="23"/>
      <c r="T17" s="23"/>
      <c r="U17" s="24" t="str">
        <f>'1'!V17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application domain independent</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'1'!V18</f>
        <v>&lt;add your comment here if any&gt;</v>
      </c>
      <c r="V18" s="20" t="str">
        <f>'2'!V18</f>
        <v>&lt;add your comment here if any&gt;</v>
      </c>
      <c r="W18" s="11">
        <f t="shared" si="11"/>
        <v>2</v>
      </c>
      <c r="X18" s="11">
        <f>IFERROR(__xludf.DUMMYFUNCTION("IMPORTRANGE($C$22,""!$X$18"")"),0.0)</f>
        <v>0</v>
      </c>
      <c r="Y18" s="11">
        <f t="shared" si="10"/>
        <v>0</v>
      </c>
    </row>
    <row r="19">
      <c r="A19" s="28">
        <v>17.0</v>
      </c>
      <c r="B19" s="28" t="s">
        <v>24</v>
      </c>
      <c r="C19" s="29" t="str">
        <f>K57</f>
        <v>Fuzzy logic</v>
      </c>
      <c r="D19" s="29" t="str">
        <f>K58</f>
        <v>Regression test selection</v>
      </c>
      <c r="E19" s="29" t="str">
        <f>K59</f>
        <v>model-driven</v>
      </c>
      <c r="F19" s="29" t="str">
        <f>K60</f>
        <v>regression test selection</v>
      </c>
      <c r="G19" s="29" t="str">
        <f>K61</f>
        <v>UML</v>
      </c>
      <c r="H19" s="30" t="str">
        <f>K62</f>
        <v>Class diagram</v>
      </c>
      <c r="I19" s="29" t="str">
        <f>K63</f>
        <v>fuzzy logic</v>
      </c>
      <c r="J19" s="29" t="str">
        <f>K64</f>
        <v>n.a.</v>
      </c>
      <c r="K19" s="29" t="str">
        <f>K65</f>
        <v>n.a.</v>
      </c>
      <c r="L19" s="29" t="str">
        <f>K66</f>
        <v>n.a.</v>
      </c>
      <c r="N19" s="23"/>
      <c r="O19" s="23"/>
      <c r="P19" s="23"/>
      <c r="Q19" s="23"/>
      <c r="R19" s="23"/>
      <c r="S19" s="23"/>
      <c r="T19" s="23"/>
      <c r="U19" s="24" t="str">
        <f>'1'!V19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IF(NOT('1'!D20='2'!D20),IF('1'!D20="n.a.",'2'!D20,IF('2'!D20="n.a.",'1'!D20,"Conflict")),'1'!D20) </f>
        <v>Y</v>
      </c>
      <c r="D20" s="34"/>
      <c r="E20" s="34"/>
      <c r="F20" s="34"/>
      <c r="G20" s="34"/>
      <c r="H20" s="34"/>
      <c r="I20" s="34"/>
      <c r="J20" s="34"/>
      <c r="K20" s="34"/>
      <c r="L20" s="34"/>
      <c r="M20" s="34"/>
      <c r="N20" s="34"/>
      <c r="O20" s="34"/>
      <c r="P20" s="34"/>
      <c r="Q20" s="34"/>
      <c r="R20" s="34"/>
      <c r="S20" s="34"/>
      <c r="T20" s="34"/>
      <c r="U20" s="20" t="str">
        <f>'1'!V20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33</v>
      </c>
      <c r="X21" s="38">
        <f t="shared" si="16"/>
        <v>-3</v>
      </c>
      <c r="Y21" s="38">
        <f t="shared" si="16"/>
        <v>3</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'1'!D$3</f>
        <v>n.a.</v>
      </c>
      <c r="D25" s="53" t="str">
        <f>'1'!E$3</f>
        <v>n.a.</v>
      </c>
      <c r="E25" s="54" t="str">
        <f t="shared" ref="E25:E36" si="18">CONCATENATE(C25," ",D25)</f>
        <v>n.a. n.a.</v>
      </c>
      <c r="F25" s="54"/>
      <c r="G25" s="54" t="str">
        <f>IFERROR(__xludf.DUMMYFUNCTION("IFNA(UNIQUE(FILTER(E25:E36, E25:E36&lt;&gt;""n.a. n.a."")),""n.a."")"),"MDE Process")</f>
        <v>MDE Process</v>
      </c>
      <c r="H25" s="54"/>
      <c r="I25" s="54" t="str">
        <f>IFERROR(__xludf.DUMMYFUNCTION("IFERROR(SPLIT($G25,"" ""),"""")"),"MDE")</f>
        <v>MDE</v>
      </c>
      <c r="J25" s="54" t="str">
        <f>IFERROR(__xludf.DUMMYFUNCTION("""COMPUTED_VALUE"""),"Process")</f>
        <v>Process</v>
      </c>
      <c r="K25" s="55" t="str">
        <f t="shared" ref="K25:L25" si="17">IF(NOT(I25=""),I25,"n.a.")</f>
        <v>MDE</v>
      </c>
      <c r="L25" s="55" t="str">
        <f t="shared" si="17"/>
        <v>Process</v>
      </c>
      <c r="M25" s="56">
        <v>1.0</v>
      </c>
      <c r="N25" s="57"/>
      <c r="O25" s="57"/>
      <c r="P25" s="57"/>
      <c r="Q25" s="57"/>
      <c r="R25" s="57"/>
      <c r="S25" s="57"/>
      <c r="T25" s="57"/>
      <c r="U25" s="57"/>
      <c r="V25" s="57"/>
      <c r="W25" s="43"/>
      <c r="X25" s="43"/>
      <c r="Y25" s="43"/>
    </row>
    <row r="26">
      <c r="A26" s="58"/>
      <c r="B26" s="16">
        <v>2.0</v>
      </c>
      <c r="C26" s="53" t="str">
        <f>'1'!F$3</f>
        <v>n.a.</v>
      </c>
      <c r="D26" s="53" t="str">
        <f>'1'!G$3</f>
        <v>n.a.</v>
      </c>
      <c r="E26" s="59" t="str">
        <f t="shared" si="18"/>
        <v>n.a. n.a.</v>
      </c>
      <c r="F26" s="59"/>
      <c r="G26" s="59"/>
      <c r="H26" s="59"/>
      <c r="I26" s="59" t="str">
        <f>IFERROR(__xludf.DUMMYFUNCTION("IFERROR(SPLIT($G26,"" ""),"""")"),"")</f>
        <v/>
      </c>
      <c r="J26" s="59"/>
      <c r="K26" s="60" t="str">
        <f t="shared" ref="K26:L26" si="19">IF(NOT(I26=""),I26,"n.a.")</f>
        <v>n.a.</v>
      </c>
      <c r="L26" s="60" t="str">
        <f t="shared" si="19"/>
        <v>n.a.</v>
      </c>
      <c r="M26" s="61">
        <v>2.0</v>
      </c>
      <c r="N26" s="51"/>
      <c r="O26" s="51"/>
      <c r="P26" s="51"/>
      <c r="Q26" s="51"/>
      <c r="R26" s="51"/>
      <c r="S26" s="51"/>
      <c r="T26" s="51"/>
      <c r="U26" s="51"/>
      <c r="V26" s="51"/>
      <c r="W26" s="42"/>
      <c r="X26" s="42"/>
      <c r="Y26" s="42"/>
    </row>
    <row r="27">
      <c r="A27" s="52"/>
      <c r="B27" s="21">
        <v>3.0</v>
      </c>
      <c r="C27" s="53" t="str">
        <f>'1'!H$3</f>
        <v>n.a.</v>
      </c>
      <c r="D27" s="53" t="str">
        <f>'1'!I$3</f>
        <v>n.a.</v>
      </c>
      <c r="E27" s="54" t="str">
        <f t="shared" si="18"/>
        <v>n.a. n.a.</v>
      </c>
      <c r="F27" s="54"/>
      <c r="G27" s="54"/>
      <c r="H27" s="54"/>
      <c r="I27" s="54" t="str">
        <f>IFERROR(__xludf.DUMMYFUNCTION("IFERROR(SPLIT($G27,"" ""),"""")"),"")</f>
        <v/>
      </c>
      <c r="J27" s="54"/>
      <c r="K27" s="55" t="str">
        <f t="shared" ref="K27:L27" si="20">IF(NOT(I27=""),I27,"n.a.")</f>
        <v>n.a.</v>
      </c>
      <c r="L27" s="55" t="str">
        <f t="shared" si="20"/>
        <v>n.a.</v>
      </c>
      <c r="M27" s="56">
        <v>3.0</v>
      </c>
      <c r="N27" s="57"/>
      <c r="O27" s="57"/>
      <c r="P27" s="57"/>
      <c r="Q27" s="57"/>
      <c r="R27" s="57"/>
      <c r="S27" s="57"/>
      <c r="T27" s="57"/>
      <c r="U27" s="57"/>
      <c r="V27" s="57"/>
      <c r="W27" s="43"/>
      <c r="X27" s="43"/>
      <c r="Y27" s="43"/>
    </row>
    <row r="28">
      <c r="A28" s="58"/>
      <c r="B28" s="16">
        <v>1.0</v>
      </c>
      <c r="C28" s="62" t="str">
        <f>'2'!D$3</f>
        <v>MDE</v>
      </c>
      <c r="D28" s="62" t="str">
        <f>'2'!E$3</f>
        <v>Process</v>
      </c>
      <c r="E28" s="59" t="str">
        <f t="shared" si="18"/>
        <v>MDE Process</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n.a.</v>
      </c>
      <c r="D29" s="62" t="str">
        <f>'2'!G$3</f>
        <v>n.a.</v>
      </c>
      <c r="E29" s="54" t="str">
        <f t="shared" si="18"/>
        <v>n.a. n.a.</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'1'!D12</f>
        <v>n.a.</v>
      </c>
      <c r="D37" s="75"/>
      <c r="E37" s="75"/>
      <c r="F37" s="75"/>
      <c r="G37" s="75" t="str">
        <f>IFERROR(__xludf.DUMMYFUNCTION("IFNA(UNIQUE(FILTER(C37:C46, C37:C46&lt;&gt;""n.a."")),""n.a."")"),"Testing")</f>
        <v>Testing</v>
      </c>
      <c r="H37" s="75"/>
      <c r="I37" s="76" t="str">
        <f t="shared" ref="I37:I66" si="27">G37</f>
        <v>Testing</v>
      </c>
      <c r="J37" s="75"/>
      <c r="K37" s="77" t="str">
        <f t="shared" ref="K37:K68" si="28">IF(NOT(I37=""),I37,"n.a.")</f>
        <v>Testing</v>
      </c>
      <c r="L37" s="78"/>
      <c r="M37" s="79">
        <v>1.0</v>
      </c>
      <c r="N37" s="57"/>
      <c r="O37" s="57"/>
      <c r="P37" s="57"/>
      <c r="Q37" s="57"/>
      <c r="R37" s="57"/>
      <c r="S37" s="57"/>
      <c r="T37" s="57"/>
      <c r="U37" s="57"/>
      <c r="V37" s="57"/>
      <c r="W37" s="43"/>
      <c r="X37" s="43"/>
      <c r="Y37" s="43"/>
    </row>
    <row r="38">
      <c r="A38" s="58"/>
      <c r="B38" s="16"/>
      <c r="C38" s="80" t="str">
        <f>'1'!E12</f>
        <v>n.a.</v>
      </c>
      <c r="D38" s="81"/>
      <c r="E38" s="81"/>
      <c r="F38" s="81"/>
      <c r="G38" s="81"/>
      <c r="H38" s="81"/>
      <c r="I38" s="59" t="str">
        <f t="shared" si="27"/>
        <v/>
      </c>
      <c r="J38" s="81"/>
      <c r="K38" s="60" t="str">
        <f t="shared" si="28"/>
        <v>n.a.</v>
      </c>
      <c r="L38" s="82"/>
      <c r="M38" s="61">
        <v>2.0</v>
      </c>
      <c r="N38" s="51"/>
      <c r="O38" s="51"/>
      <c r="P38" s="51"/>
      <c r="Q38" s="51"/>
      <c r="R38" s="51"/>
      <c r="S38" s="51"/>
      <c r="T38" s="51"/>
      <c r="U38" s="51"/>
      <c r="V38" s="51"/>
      <c r="W38" s="42"/>
      <c r="X38" s="42"/>
      <c r="Y38" s="42"/>
    </row>
    <row r="39">
      <c r="A39" s="52"/>
      <c r="B39" s="21"/>
      <c r="C39" s="80" t="str">
        <f>'1'!F12</f>
        <v>n.a.</v>
      </c>
      <c r="D39" s="83"/>
      <c r="E39" s="83"/>
      <c r="F39" s="83"/>
      <c r="G39" s="83"/>
      <c r="H39" s="83"/>
      <c r="I39" s="54" t="str">
        <f t="shared" si="27"/>
        <v/>
      </c>
      <c r="J39" s="83"/>
      <c r="K39" s="55" t="str">
        <f t="shared" si="28"/>
        <v>n.a.</v>
      </c>
      <c r="L39" s="84"/>
      <c r="M39" s="56">
        <v>3.0</v>
      </c>
      <c r="N39" s="57"/>
      <c r="O39" s="57"/>
      <c r="P39" s="57"/>
      <c r="Q39" s="57"/>
      <c r="R39" s="57"/>
      <c r="S39" s="57"/>
      <c r="T39" s="57"/>
      <c r="U39" s="57"/>
      <c r="V39" s="57"/>
      <c r="W39" s="43"/>
      <c r="X39" s="43"/>
      <c r="Y39" s="43"/>
    </row>
    <row r="40">
      <c r="A40" s="58"/>
      <c r="B40" s="16"/>
      <c r="C40" s="80" t="str">
        <f>'1'!G12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'1'!H12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Testing</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'1'!D18</f>
        <v>application domain independent</v>
      </c>
      <c r="D47" s="75"/>
      <c r="E47" s="75"/>
      <c r="F47" s="75"/>
      <c r="G47" s="75" t="str">
        <f>IFERROR(__xludf.DUMMYFUNCTION("IFNA(UNIQUE(FILTER(C47:C56, C47:C56&lt;&gt;""n.a."")),""n.a."")"),"application domain independent")</f>
        <v>application domain independent</v>
      </c>
      <c r="H47" s="75"/>
      <c r="I47" s="76" t="str">
        <f t="shared" si="27"/>
        <v>application domain independent</v>
      </c>
      <c r="J47" s="75"/>
      <c r="K47" s="77" t="str">
        <f t="shared" si="28"/>
        <v>application domain independent</v>
      </c>
      <c r="L47" s="78"/>
      <c r="M47" s="79">
        <v>1.0</v>
      </c>
      <c r="N47" s="57"/>
      <c r="O47" s="57"/>
      <c r="P47" s="57"/>
      <c r="Q47" s="57"/>
      <c r="R47" s="57"/>
      <c r="S47" s="57"/>
      <c r="T47" s="57"/>
      <c r="U47" s="57"/>
      <c r="V47" s="57"/>
      <c r="W47" s="43"/>
      <c r="X47" s="43"/>
      <c r="Y47" s="43"/>
    </row>
    <row r="48">
      <c r="A48" s="58"/>
      <c r="B48" s="16"/>
      <c r="C48" s="80" t="str">
        <f>'1'!E18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'1'!F18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'1'!G18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'1'!H18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n.a.</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IF(ISBLANK('1'!D19),"n.a.",'1'!D19)</f>
        <v>Fuzzy logic</v>
      </c>
      <c r="D57" s="90"/>
      <c r="E57" s="90"/>
      <c r="F57" s="90"/>
      <c r="G57" s="75" t="str">
        <f>IFERROR(__xludf.DUMMYFUNCTION("IFNA(UNIQUE(FILTER(C57:C66, C57:C66&lt;&gt;""n.a."")),""n.a."")"),"Fuzzy logic")</f>
        <v>Fuzzy logic</v>
      </c>
      <c r="H57" s="90"/>
      <c r="I57" s="76" t="str">
        <f t="shared" si="27"/>
        <v>Fuzzy logic</v>
      </c>
      <c r="J57" s="90"/>
      <c r="K57" s="77" t="str">
        <f t="shared" si="28"/>
        <v>Fuzzy logic</v>
      </c>
      <c r="L57" s="91"/>
      <c r="M57" s="79">
        <v>1.0</v>
      </c>
      <c r="N57" s="57"/>
      <c r="O57" s="57"/>
      <c r="P57" s="57"/>
      <c r="Q57" s="57"/>
      <c r="R57" s="57"/>
      <c r="S57" s="57"/>
      <c r="T57" s="57"/>
      <c r="U57" s="57"/>
      <c r="V57" s="57"/>
      <c r="W57" s="43"/>
      <c r="X57" s="43"/>
      <c r="Y57" s="43"/>
    </row>
    <row r="58">
      <c r="A58" s="58"/>
      <c r="B58" s="16"/>
      <c r="C58" s="80" t="str">
        <f>IF(ISBLANK('1'!E19),"n.a.",'1'!E19)</f>
        <v>Regression test selection</v>
      </c>
      <c r="D58" s="81"/>
      <c r="E58" s="81"/>
      <c r="F58" s="81"/>
      <c r="G58" s="81" t="str">
        <f>IFERROR(__xludf.DUMMYFUNCTION("""COMPUTED_VALUE"""),"Regression test selection")</f>
        <v>Regression test selection</v>
      </c>
      <c r="H58" s="81"/>
      <c r="I58" s="59" t="str">
        <f t="shared" si="27"/>
        <v>Regression test selection</v>
      </c>
      <c r="J58" s="81"/>
      <c r="K58" s="60" t="str">
        <f t="shared" si="28"/>
        <v>Regression test selection</v>
      </c>
      <c r="L58" s="82"/>
      <c r="M58" s="61">
        <v>2.0</v>
      </c>
      <c r="N58" s="51"/>
      <c r="O58" s="51"/>
      <c r="P58" s="51"/>
      <c r="Q58" s="51"/>
      <c r="R58" s="51"/>
      <c r="S58" s="51"/>
      <c r="T58" s="51"/>
      <c r="U58" s="51"/>
      <c r="V58" s="51"/>
      <c r="W58" s="42"/>
      <c r="X58" s="42"/>
      <c r="Y58" s="42"/>
    </row>
    <row r="59">
      <c r="A59" s="52"/>
      <c r="B59" s="21"/>
      <c r="C59" s="80" t="str">
        <f>IF(ISBLANK('1'!F19),"n.a.",'1'!F19)</f>
        <v>model-driven</v>
      </c>
      <c r="D59" s="83"/>
      <c r="E59" s="83"/>
      <c r="F59" s="83"/>
      <c r="G59" s="83" t="str">
        <f>IFERROR(__xludf.DUMMYFUNCTION("""COMPUTED_VALUE"""),"model-driven")</f>
        <v>model-driven</v>
      </c>
      <c r="H59" s="83"/>
      <c r="I59" s="54" t="str">
        <f t="shared" si="27"/>
        <v>model-driven</v>
      </c>
      <c r="J59" s="83"/>
      <c r="K59" s="55" t="str">
        <f t="shared" si="28"/>
        <v>model-driven</v>
      </c>
      <c r="L59" s="84"/>
      <c r="M59" s="56">
        <v>3.0</v>
      </c>
      <c r="N59" s="57"/>
      <c r="O59" s="57"/>
      <c r="P59" s="57"/>
      <c r="Q59" s="57"/>
      <c r="R59" s="57"/>
      <c r="S59" s="57"/>
      <c r="T59" s="57"/>
      <c r="U59" s="57"/>
      <c r="V59" s="57"/>
      <c r="W59" s="43"/>
      <c r="X59" s="43"/>
      <c r="Y59" s="43"/>
    </row>
    <row r="60">
      <c r="A60" s="58"/>
      <c r="B60" s="16"/>
      <c r="C60" s="80" t="str">
        <f>IF(ISBLANK('1'!G19),"n.a.",'1'!G19)</f>
        <v>n.a.</v>
      </c>
      <c r="D60" s="81"/>
      <c r="E60" s="81"/>
      <c r="F60" s="81"/>
      <c r="G60" s="81" t="str">
        <f>IFERROR(__xludf.DUMMYFUNCTION("""COMPUTED_VALUE"""),"regression test selection")</f>
        <v>regression test selection</v>
      </c>
      <c r="H60" s="81"/>
      <c r="I60" s="59" t="str">
        <f t="shared" si="27"/>
        <v>regression test selection</v>
      </c>
      <c r="J60" s="81"/>
      <c r="K60" s="60" t="str">
        <f t="shared" si="28"/>
        <v>regression test selection</v>
      </c>
      <c r="L60" s="82"/>
      <c r="M60" s="61">
        <v>4.0</v>
      </c>
      <c r="N60" s="51"/>
      <c r="O60" s="51"/>
      <c r="P60" s="51"/>
      <c r="Q60" s="51"/>
      <c r="R60" s="51"/>
      <c r="S60" s="51"/>
      <c r="T60" s="51"/>
      <c r="U60" s="51"/>
      <c r="V60" s="51"/>
      <c r="W60" s="42"/>
      <c r="X60" s="42"/>
      <c r="Y60" s="42"/>
    </row>
    <row r="61">
      <c r="A61" s="52"/>
      <c r="B61" s="21"/>
      <c r="C61" s="80" t="str">
        <f>IF(ISBLANK('1'!H19),"n.a.",'1'!H19)</f>
        <v>n.a.</v>
      </c>
      <c r="D61" s="83"/>
      <c r="E61" s="83"/>
      <c r="F61" s="83"/>
      <c r="G61" s="83" t="str">
        <f>IFERROR(__xludf.DUMMYFUNCTION("""COMPUTED_VALUE"""),"UML")</f>
        <v>UML</v>
      </c>
      <c r="H61" s="83"/>
      <c r="I61" s="54" t="str">
        <f t="shared" si="27"/>
        <v>UML</v>
      </c>
      <c r="J61" s="83"/>
      <c r="K61" s="55" t="str">
        <f t="shared" si="28"/>
        <v>UML</v>
      </c>
      <c r="L61" s="84"/>
      <c r="M61" s="56">
        <v>5.0</v>
      </c>
      <c r="N61" s="57"/>
      <c r="O61" s="57"/>
      <c r="P61" s="57"/>
      <c r="Q61" s="57"/>
      <c r="R61" s="57"/>
      <c r="S61" s="57"/>
      <c r="T61" s="57"/>
      <c r="U61" s="57"/>
      <c r="V61" s="57"/>
      <c r="W61" s="43"/>
      <c r="X61" s="43"/>
      <c r="Y61" s="43"/>
    </row>
    <row r="62">
      <c r="A62" s="58"/>
      <c r="B62" s="16"/>
      <c r="C62" s="85" t="str">
        <f>IF(ISBLANK('2'!D19),"n.a.",'2'!D19)</f>
        <v>regression test selection</v>
      </c>
      <c r="D62" s="81"/>
      <c r="E62" s="81"/>
      <c r="F62" s="81"/>
      <c r="G62" s="81" t="str">
        <f>IFERROR(__xludf.DUMMYFUNCTION("""COMPUTED_VALUE"""),"Class diagram")</f>
        <v>Class diagram</v>
      </c>
      <c r="H62" s="81"/>
      <c r="I62" s="59" t="str">
        <f t="shared" si="27"/>
        <v>Class diagram</v>
      </c>
      <c r="J62" s="81"/>
      <c r="K62" s="60" t="str">
        <f t="shared" si="28"/>
        <v>Class diagram</v>
      </c>
      <c r="L62" s="82"/>
      <c r="M62" s="61">
        <v>6.0</v>
      </c>
      <c r="N62" s="51"/>
      <c r="O62" s="51"/>
      <c r="P62" s="51"/>
      <c r="Q62" s="51"/>
      <c r="R62" s="51"/>
      <c r="S62" s="51"/>
      <c r="T62" s="51"/>
      <c r="U62" s="51"/>
      <c r="V62" s="51"/>
      <c r="W62" s="42"/>
      <c r="X62" s="42"/>
      <c r="Y62" s="42"/>
    </row>
    <row r="63">
      <c r="A63" s="52"/>
      <c r="B63" s="21"/>
      <c r="C63" s="85" t="str">
        <f>IF(ISBLANK('2'!E19),"n.a.",'2'!E19)</f>
        <v>UML</v>
      </c>
      <c r="D63" s="83"/>
      <c r="E63" s="83"/>
      <c r="F63" s="83"/>
      <c r="G63" s="83" t="str">
        <f>IFERROR(__xludf.DUMMYFUNCTION("""COMPUTED_VALUE"""),"fuzzy logic")</f>
        <v>fuzzy logic</v>
      </c>
      <c r="H63" s="83"/>
      <c r="I63" s="54" t="str">
        <f t="shared" si="27"/>
        <v>fuzzy logic</v>
      </c>
      <c r="J63" s="83"/>
      <c r="K63" s="55" t="str">
        <f t="shared" si="28"/>
        <v>fuzzy logic</v>
      </c>
      <c r="L63" s="84"/>
      <c r="M63" s="56">
        <v>7.0</v>
      </c>
      <c r="N63" s="57"/>
      <c r="O63" s="57"/>
      <c r="P63" s="57"/>
      <c r="Q63" s="57"/>
      <c r="R63" s="57"/>
      <c r="S63" s="57"/>
      <c r="T63" s="57"/>
      <c r="U63" s="57"/>
      <c r="V63" s="57"/>
      <c r="W63" s="43"/>
      <c r="X63" s="43"/>
      <c r="Y63" s="43"/>
    </row>
    <row r="64">
      <c r="A64" s="58"/>
      <c r="B64" s="16"/>
      <c r="C64" s="85" t="str">
        <f>IF(ISBLANK('2'!F19),"n.a.",'2'!F19)</f>
        <v>Class diagram</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fuzzy logic</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'1'!D13</f>
        <v>Journal</v>
      </c>
      <c r="D67" s="13" t="str">
        <f>'1'!E13</f>
        <v>Software and System Modelling</v>
      </c>
      <c r="E67" s="54" t="str">
        <f t="shared" ref="E67:E68" si="29">CONCATENATE(C67,"---",D67)</f>
        <v>Journal---Software and System Modelling</v>
      </c>
      <c r="F67" s="54"/>
      <c r="G67" s="54" t="str">
        <f>IFERROR(__xludf.DUMMYFUNCTION("IFNA(UNIQUE(FILTER(E67:E68, E67:E68&lt;&gt;""n.a"")),""n.a."")"),"Journal---Software and System Modelling")</f>
        <v>Journal---Software and System Modelling</v>
      </c>
      <c r="H67" s="54"/>
      <c r="I67" s="54" t="str">
        <f>IFERROR(__xludf.DUMMYFUNCTION("IFERROR(SPLIT($G67,""---""),"""")"),"Journal")</f>
        <v>Journal</v>
      </c>
      <c r="J67" s="54" t="str">
        <f>IFERROR(__xludf.DUMMYFUNCTION("""COMPUTED_VALUE"""),"Software and System Modelling")</f>
        <v>Software and System Modelling</v>
      </c>
      <c r="K67" s="55" t="str">
        <f t="shared" si="28"/>
        <v>Journal</v>
      </c>
      <c r="L67" s="55" t="str">
        <f>IF(NOT(J67=""),J67,"n.a.")</f>
        <v>Software and System Modelling</v>
      </c>
      <c r="M67" s="56">
        <v>1.0</v>
      </c>
      <c r="N67" s="57"/>
      <c r="O67" s="57"/>
      <c r="P67" s="57"/>
      <c r="Q67" s="57"/>
      <c r="R67" s="57"/>
      <c r="S67" s="57"/>
      <c r="T67" s="57"/>
      <c r="U67" s="57"/>
      <c r="V67" s="57"/>
      <c r="W67" s="43"/>
      <c r="X67" s="43"/>
      <c r="Y67" s="43"/>
    </row>
    <row r="68">
      <c r="A68" s="65"/>
      <c r="B68" s="16">
        <v>2.0</v>
      </c>
      <c r="C68" s="18" t="str">
        <f>'2'!D13</f>
        <v>Journal</v>
      </c>
      <c r="D68" s="18" t="str">
        <f>'2'!E13</f>
        <v>Software and System Modelling</v>
      </c>
      <c r="E68" s="59" t="str">
        <f t="shared" si="29"/>
        <v>Journal---Software and System Modelling</v>
      </c>
      <c r="F68" s="59"/>
      <c r="G68" s="59"/>
      <c r="H68" s="59"/>
      <c r="I68" s="59" t="str">
        <f>IFERROR(__xludf.DUMMYFUNCTION("IFERROR(SPLIT($G68,""---""),"""")"),"")</f>
        <v/>
      </c>
      <c r="J68" s="59"/>
      <c r="K68" s="60" t="str">
        <f t="shared" si="28"/>
        <v>n.a.</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6.25"/>
    <col customWidth="1" min="3" max="3" width="61.63"/>
    <col customWidth="1" min="4" max="21" width="9.0"/>
    <col customWidth="1" min="22" max="23" width="76.38"/>
  </cols>
  <sheetData>
    <row r="1">
      <c r="A1" s="92" t="s">
        <v>31</v>
      </c>
      <c r="B1" s="92" t="s">
        <v>0</v>
      </c>
      <c r="C1" s="93" t="s">
        <v>1</v>
      </c>
      <c r="D1" s="94"/>
      <c r="E1" s="94"/>
      <c r="F1" s="94"/>
      <c r="G1" s="94"/>
      <c r="H1" s="94"/>
      <c r="I1" s="94"/>
      <c r="J1" s="95" t="s">
        <v>2</v>
      </c>
      <c r="K1" s="96"/>
      <c r="L1" s="96"/>
      <c r="M1" s="96"/>
      <c r="N1" s="96"/>
      <c r="O1" s="96"/>
      <c r="P1" s="96"/>
      <c r="Q1" s="96"/>
      <c r="R1" s="96"/>
      <c r="S1" s="96"/>
      <c r="T1" s="96"/>
      <c r="U1" s="96"/>
      <c r="V1" s="96"/>
      <c r="W1" s="96"/>
    </row>
    <row r="2">
      <c r="A2" s="97" t="s">
        <v>32</v>
      </c>
      <c r="B2" s="98">
        <v>1.0</v>
      </c>
      <c r="C2" s="99" t="s">
        <v>6</v>
      </c>
      <c r="D2" s="100" t="s">
        <v>7</v>
      </c>
      <c r="E2" s="100" t="s">
        <v>8</v>
      </c>
      <c r="F2" s="100" t="s">
        <v>7</v>
      </c>
      <c r="G2" s="100" t="s">
        <v>8</v>
      </c>
      <c r="H2" s="100" t="s">
        <v>7</v>
      </c>
      <c r="I2" s="100" t="s">
        <v>8</v>
      </c>
      <c r="J2" s="100" t="s">
        <v>7</v>
      </c>
      <c r="K2" s="100" t="s">
        <v>8</v>
      </c>
      <c r="L2" s="100" t="s">
        <v>7</v>
      </c>
      <c r="M2" s="100" t="s">
        <v>8</v>
      </c>
      <c r="N2" s="100" t="s">
        <v>7</v>
      </c>
      <c r="O2" s="100" t="s">
        <v>8</v>
      </c>
      <c r="P2" s="100" t="s">
        <v>7</v>
      </c>
      <c r="Q2" s="100" t="s">
        <v>8</v>
      </c>
      <c r="R2" s="100" t="s">
        <v>7</v>
      </c>
      <c r="S2" s="100" t="s">
        <v>8</v>
      </c>
      <c r="T2" s="100" t="s">
        <v>7</v>
      </c>
      <c r="U2" s="100" t="s">
        <v>8</v>
      </c>
      <c r="V2" s="101" t="s">
        <v>33</v>
      </c>
      <c r="W2" s="102"/>
    </row>
    <row r="3" ht="70.5" customHeight="1">
      <c r="B3" s="103"/>
      <c r="C3" s="103"/>
      <c r="D3" s="104" t="s">
        <v>34</v>
      </c>
      <c r="E3" s="104" t="s">
        <v>34</v>
      </c>
      <c r="F3" s="104" t="s">
        <v>34</v>
      </c>
      <c r="G3" s="104" t="s">
        <v>34</v>
      </c>
      <c r="H3" s="104" t="s">
        <v>34</v>
      </c>
      <c r="I3" s="104" t="s">
        <v>34</v>
      </c>
      <c r="J3" s="104" t="s">
        <v>34</v>
      </c>
      <c r="K3" s="104" t="s">
        <v>34</v>
      </c>
      <c r="L3" s="104" t="s">
        <v>34</v>
      </c>
      <c r="M3" s="104" t="s">
        <v>34</v>
      </c>
      <c r="N3" s="104" t="s">
        <v>34</v>
      </c>
      <c r="O3" s="104" t="s">
        <v>34</v>
      </c>
      <c r="P3" s="104" t="s">
        <v>34</v>
      </c>
      <c r="Q3" s="104" t="s">
        <v>34</v>
      </c>
      <c r="R3" s="104" t="s">
        <v>34</v>
      </c>
      <c r="S3" s="104" t="s">
        <v>34</v>
      </c>
      <c r="T3" s="104" t="s">
        <v>34</v>
      </c>
      <c r="U3" s="104" t="s">
        <v>34</v>
      </c>
      <c r="V3" s="105"/>
      <c r="W3" s="106"/>
    </row>
    <row r="4">
      <c r="A4" s="97">
        <v>1.0</v>
      </c>
      <c r="B4" s="107">
        <v>2.0</v>
      </c>
      <c r="C4" s="108" t="s">
        <v>9</v>
      </c>
      <c r="D4" s="109" t="s">
        <v>35</v>
      </c>
      <c r="E4" s="110"/>
      <c r="F4" s="110"/>
      <c r="G4" s="110"/>
      <c r="H4" s="110"/>
      <c r="I4" s="110"/>
      <c r="J4" s="111"/>
      <c r="K4" s="112"/>
      <c r="L4" s="112"/>
      <c r="M4" s="112"/>
      <c r="N4" s="112"/>
      <c r="O4" s="112"/>
      <c r="P4" s="112"/>
      <c r="Q4" s="112"/>
      <c r="R4" s="112"/>
      <c r="S4" s="112"/>
      <c r="T4" s="112"/>
      <c r="U4" s="112"/>
      <c r="V4" s="113" t="s">
        <v>36</v>
      </c>
      <c r="W4" s="114"/>
    </row>
    <row r="5">
      <c r="A5" s="115">
        <v>1.0</v>
      </c>
      <c r="B5" s="116">
        <v>3.0</v>
      </c>
      <c r="C5" s="117" t="s">
        <v>10</v>
      </c>
      <c r="D5" s="118" t="s">
        <v>34</v>
      </c>
      <c r="E5" s="119"/>
      <c r="F5" s="119"/>
      <c r="G5" s="119"/>
      <c r="H5" s="119"/>
      <c r="I5" s="119"/>
      <c r="J5" s="111"/>
      <c r="K5" s="112"/>
      <c r="L5" s="112"/>
      <c r="M5" s="112"/>
      <c r="N5" s="112"/>
      <c r="O5" s="112"/>
      <c r="P5" s="112"/>
      <c r="Q5" s="112"/>
      <c r="R5" s="112"/>
      <c r="S5" s="112"/>
      <c r="T5" s="112"/>
      <c r="U5" s="112"/>
      <c r="V5" s="120" t="s">
        <v>36</v>
      </c>
      <c r="W5" s="121"/>
    </row>
    <row r="6">
      <c r="A6" s="97">
        <v>1.0</v>
      </c>
      <c r="B6" s="107">
        <v>4.0</v>
      </c>
      <c r="C6" s="108" t="s">
        <v>11</v>
      </c>
      <c r="D6" s="109" t="s">
        <v>34</v>
      </c>
      <c r="E6" s="119"/>
      <c r="F6" s="119"/>
      <c r="G6" s="119"/>
      <c r="H6" s="119"/>
      <c r="I6" s="119"/>
      <c r="J6" s="111"/>
      <c r="K6" s="112"/>
      <c r="L6" s="112"/>
      <c r="M6" s="112"/>
      <c r="N6" s="112"/>
      <c r="O6" s="112"/>
      <c r="P6" s="112"/>
      <c r="Q6" s="112"/>
      <c r="R6" s="112"/>
      <c r="S6" s="112"/>
      <c r="T6" s="112"/>
      <c r="U6" s="112"/>
      <c r="V6" s="122" t="s">
        <v>36</v>
      </c>
      <c r="W6" s="114"/>
    </row>
    <row r="7">
      <c r="A7" s="115">
        <v>1.0</v>
      </c>
      <c r="B7" s="123">
        <v>5.0</v>
      </c>
      <c r="C7" s="124" t="s">
        <v>12</v>
      </c>
      <c r="D7" s="125" t="s">
        <v>34</v>
      </c>
      <c r="E7" s="126"/>
      <c r="F7" s="126"/>
      <c r="G7" s="126"/>
      <c r="H7" s="126"/>
      <c r="I7" s="126"/>
      <c r="J7" s="111"/>
      <c r="K7" s="112"/>
      <c r="L7" s="112"/>
      <c r="M7" s="112"/>
      <c r="N7" s="112"/>
      <c r="O7" s="112"/>
      <c r="P7" s="112"/>
      <c r="Q7" s="112"/>
      <c r="R7" s="112"/>
      <c r="S7" s="112"/>
      <c r="T7" s="112"/>
      <c r="U7" s="112"/>
      <c r="V7" s="120" t="s">
        <v>36</v>
      </c>
      <c r="W7" s="121"/>
    </row>
    <row r="8">
      <c r="A8" s="97">
        <v>1.0</v>
      </c>
      <c r="B8" s="127">
        <v>6.0</v>
      </c>
      <c r="C8" s="128" t="s">
        <v>13</v>
      </c>
      <c r="D8" s="129" t="s">
        <v>34</v>
      </c>
      <c r="E8" s="126"/>
      <c r="F8" s="126"/>
      <c r="G8" s="126"/>
      <c r="H8" s="126"/>
      <c r="I8" s="126"/>
      <c r="J8" s="111"/>
      <c r="K8" s="112"/>
      <c r="L8" s="112"/>
      <c r="M8" s="112"/>
      <c r="N8" s="112"/>
      <c r="O8" s="112"/>
      <c r="P8" s="112"/>
      <c r="Q8" s="112"/>
      <c r="R8" s="112"/>
      <c r="S8" s="112"/>
      <c r="T8" s="112"/>
      <c r="U8" s="112"/>
      <c r="V8" s="122" t="s">
        <v>36</v>
      </c>
      <c r="W8" s="114"/>
    </row>
    <row r="9">
      <c r="A9" s="115">
        <v>1.0</v>
      </c>
      <c r="B9" s="123">
        <v>7.0</v>
      </c>
      <c r="C9" s="124" t="s">
        <v>14</v>
      </c>
      <c r="D9" s="125" t="s">
        <v>34</v>
      </c>
      <c r="E9" s="126"/>
      <c r="F9" s="126"/>
      <c r="G9" s="126"/>
      <c r="H9" s="126"/>
      <c r="I9" s="126"/>
      <c r="J9" s="111"/>
      <c r="K9" s="112"/>
      <c r="L9" s="112"/>
      <c r="M9" s="112"/>
      <c r="N9" s="112"/>
      <c r="O9" s="112"/>
      <c r="P9" s="112"/>
      <c r="Q9" s="112"/>
      <c r="R9" s="112"/>
      <c r="S9" s="112"/>
      <c r="T9" s="112"/>
      <c r="U9" s="112"/>
      <c r="V9" s="120" t="s">
        <v>36</v>
      </c>
      <c r="W9" s="121"/>
    </row>
    <row r="10">
      <c r="A10" s="97">
        <v>2.0</v>
      </c>
      <c r="B10" s="127">
        <v>8.0</v>
      </c>
      <c r="C10" s="127" t="s">
        <v>15</v>
      </c>
      <c r="D10" s="129" t="s">
        <v>34</v>
      </c>
      <c r="E10" s="130"/>
      <c r="F10" s="130"/>
      <c r="G10" s="130"/>
      <c r="H10" s="130"/>
      <c r="I10" s="130"/>
      <c r="J10" s="111"/>
      <c r="K10" s="131"/>
      <c r="L10" s="131"/>
      <c r="M10" s="131"/>
      <c r="N10" s="131"/>
      <c r="O10" s="131"/>
      <c r="P10" s="131"/>
      <c r="Q10" s="131"/>
      <c r="R10" s="131"/>
      <c r="S10" s="131"/>
      <c r="T10" s="131"/>
      <c r="U10" s="131"/>
      <c r="V10" s="122" t="s">
        <v>36</v>
      </c>
      <c r="W10" s="132"/>
    </row>
    <row r="11">
      <c r="A11" s="115">
        <v>2.0</v>
      </c>
      <c r="B11" s="123">
        <v>9.0</v>
      </c>
      <c r="C11" s="133" t="s">
        <v>16</v>
      </c>
      <c r="D11" s="134" t="s">
        <v>34</v>
      </c>
      <c r="E11" s="130"/>
      <c r="F11" s="130"/>
      <c r="G11" s="130"/>
      <c r="H11" s="130"/>
      <c r="I11" s="130"/>
      <c r="J11" s="111"/>
      <c r="K11" s="131"/>
      <c r="L11" s="131"/>
      <c r="M11" s="131"/>
      <c r="N11" s="131"/>
      <c r="O11" s="131"/>
      <c r="P11" s="131"/>
      <c r="Q11" s="131"/>
      <c r="R11" s="131"/>
      <c r="S11" s="131"/>
      <c r="T11" s="131"/>
      <c r="U11" s="131"/>
      <c r="V11" s="120" t="s">
        <v>36</v>
      </c>
      <c r="W11" s="135"/>
    </row>
    <row r="12">
      <c r="A12" s="97" t="s">
        <v>32</v>
      </c>
      <c r="B12" s="127">
        <v>10.0</v>
      </c>
      <c r="C12" s="127" t="s">
        <v>17</v>
      </c>
      <c r="D12" s="129" t="s">
        <v>34</v>
      </c>
      <c r="E12" s="129" t="s">
        <v>34</v>
      </c>
      <c r="F12" s="129" t="s">
        <v>34</v>
      </c>
      <c r="G12" s="129" t="s">
        <v>34</v>
      </c>
      <c r="H12" s="129" t="s">
        <v>34</v>
      </c>
      <c r="I12" s="130"/>
      <c r="J12" s="111"/>
      <c r="K12" s="112"/>
      <c r="L12" s="112"/>
      <c r="M12" s="112"/>
      <c r="N12" s="112"/>
      <c r="O12" s="112"/>
      <c r="P12" s="112"/>
      <c r="Q12" s="112"/>
      <c r="R12" s="112"/>
      <c r="S12" s="112"/>
      <c r="T12" s="112"/>
      <c r="U12" s="112"/>
      <c r="V12" s="122" t="s">
        <v>36</v>
      </c>
      <c r="W12" s="114"/>
    </row>
    <row r="13">
      <c r="A13" s="115">
        <v>3.0</v>
      </c>
      <c r="B13" s="123">
        <v>11.0</v>
      </c>
      <c r="C13" s="123" t="s">
        <v>18</v>
      </c>
      <c r="D13" s="125" t="s">
        <v>37</v>
      </c>
      <c r="E13" s="136" t="s">
        <v>38</v>
      </c>
      <c r="F13" s="137"/>
      <c r="G13" s="137"/>
      <c r="H13" s="130"/>
      <c r="I13" s="130"/>
      <c r="J13" s="111"/>
      <c r="K13" s="112"/>
      <c r="L13" s="112"/>
      <c r="M13" s="112"/>
      <c r="N13" s="112"/>
      <c r="O13" s="112"/>
      <c r="P13" s="112"/>
      <c r="Q13" s="112"/>
      <c r="R13" s="112"/>
      <c r="S13" s="112"/>
      <c r="T13" s="112"/>
      <c r="U13" s="112"/>
      <c r="V13" s="120" t="s">
        <v>36</v>
      </c>
      <c r="W13" s="121"/>
    </row>
    <row r="14">
      <c r="A14" s="97">
        <v>1.0</v>
      </c>
      <c r="B14" s="127">
        <v>12.0</v>
      </c>
      <c r="C14" s="127" t="s">
        <v>19</v>
      </c>
      <c r="D14" s="138" t="str">
        <f t="shared" ref="D14:D16" si="1">IF(G14&gt;0,"Y","N")</f>
        <v>N</v>
      </c>
      <c r="E14" s="139">
        <f>IF(OR(EXACT(D7,"Y")),1,0)</f>
        <v>0</v>
      </c>
      <c r="F14" s="139">
        <f>IF(OR(EXACT(D9,"Y")),1,0)</f>
        <v>0</v>
      </c>
      <c r="G14" s="139">
        <f t="shared" ref="G14:G16" si="2">E14+F14</f>
        <v>0</v>
      </c>
      <c r="H14" s="140"/>
      <c r="I14" s="130"/>
      <c r="J14" s="111"/>
      <c r="K14" s="112"/>
      <c r="L14" s="112"/>
      <c r="M14" s="112"/>
      <c r="N14" s="112"/>
      <c r="O14" s="112"/>
      <c r="P14" s="112"/>
      <c r="Q14" s="112"/>
      <c r="R14" s="112"/>
      <c r="S14" s="112"/>
      <c r="T14" s="112"/>
      <c r="U14" s="112"/>
      <c r="V14" s="122" t="s">
        <v>36</v>
      </c>
      <c r="W14" s="114"/>
    </row>
    <row r="15">
      <c r="A15" s="115">
        <v>1.0</v>
      </c>
      <c r="B15" s="123">
        <v>13.0</v>
      </c>
      <c r="C15" s="123" t="s">
        <v>20</v>
      </c>
      <c r="D15" s="138" t="str">
        <f t="shared" si="1"/>
        <v>Y</v>
      </c>
      <c r="E15" s="141">
        <f t="shared" ref="E15:E16" si="3">IF(OR(EXACT(D4,"Y")),1,0)</f>
        <v>1</v>
      </c>
      <c r="F15" s="141">
        <f>IF(OR(EXACT(D6,"Y")),1,0)</f>
        <v>0</v>
      </c>
      <c r="G15" s="141">
        <f t="shared" si="2"/>
        <v>1</v>
      </c>
      <c r="H15" s="140"/>
      <c r="I15" s="130"/>
      <c r="J15" s="111"/>
      <c r="K15" s="112"/>
      <c r="L15" s="112"/>
      <c r="M15" s="112"/>
      <c r="N15" s="112"/>
      <c r="O15" s="112"/>
      <c r="P15" s="112"/>
      <c r="Q15" s="112"/>
      <c r="R15" s="112"/>
      <c r="S15" s="112"/>
      <c r="T15" s="112"/>
      <c r="U15" s="112"/>
      <c r="V15" s="120" t="s">
        <v>36</v>
      </c>
      <c r="W15" s="121"/>
    </row>
    <row r="16">
      <c r="A16" s="97">
        <v>1.0</v>
      </c>
      <c r="B16" s="127">
        <v>14.0</v>
      </c>
      <c r="C16" s="127" t="s">
        <v>21</v>
      </c>
      <c r="D16" s="138" t="str">
        <f t="shared" si="1"/>
        <v>N</v>
      </c>
      <c r="E16" s="139">
        <f t="shared" si="3"/>
        <v>0</v>
      </c>
      <c r="F16" s="139">
        <f>IF(OR(EXACT(D8,"Y")),1,0)</f>
        <v>0</v>
      </c>
      <c r="G16" s="139">
        <f t="shared" si="2"/>
        <v>0</v>
      </c>
      <c r="H16" s="140"/>
      <c r="I16" s="130"/>
      <c r="J16" s="111"/>
      <c r="K16" s="112"/>
      <c r="L16" s="112"/>
      <c r="M16" s="112"/>
      <c r="N16" s="112"/>
      <c r="O16" s="112"/>
      <c r="P16" s="112"/>
      <c r="Q16" s="112"/>
      <c r="R16" s="112"/>
      <c r="S16" s="112"/>
      <c r="T16" s="112"/>
      <c r="U16" s="112"/>
      <c r="V16" s="122" t="s">
        <v>36</v>
      </c>
      <c r="W16" s="114"/>
    </row>
    <row r="17">
      <c r="A17" s="115">
        <v>1.0</v>
      </c>
      <c r="B17" s="123">
        <v>15.0</v>
      </c>
      <c r="C17" s="123" t="s">
        <v>22</v>
      </c>
      <c r="D17" s="142" t="str">
        <f>IF(E17&gt;0,"Y","N")</f>
        <v>N</v>
      </c>
      <c r="E17" s="141">
        <f>IF(OR(AND(G14,OR(G15,G16)),AND(G15,OR(G14,G16)),AND(G16,OR(G14,G15))),1,0)</f>
        <v>0</v>
      </c>
      <c r="F17" s="143"/>
      <c r="G17" s="110"/>
      <c r="H17" s="130"/>
      <c r="I17" s="130"/>
      <c r="J17" s="111"/>
      <c r="K17" s="112"/>
      <c r="L17" s="112"/>
      <c r="M17" s="112"/>
      <c r="N17" s="112"/>
      <c r="O17" s="112"/>
      <c r="P17" s="112"/>
      <c r="Q17" s="112"/>
      <c r="R17" s="112"/>
      <c r="S17" s="112"/>
      <c r="T17" s="112"/>
      <c r="U17" s="112"/>
      <c r="V17" s="120" t="s">
        <v>36</v>
      </c>
      <c r="W17" s="121"/>
    </row>
    <row r="18">
      <c r="A18" s="97">
        <v>3.0</v>
      </c>
      <c r="B18" s="144">
        <v>16.0</v>
      </c>
      <c r="C18" s="107" t="s">
        <v>23</v>
      </c>
      <c r="D18" s="109" t="s">
        <v>39</v>
      </c>
      <c r="E18" s="109" t="s">
        <v>34</v>
      </c>
      <c r="F18" s="109" t="s">
        <v>34</v>
      </c>
      <c r="G18" s="109" t="s">
        <v>34</v>
      </c>
      <c r="H18" s="109" t="s">
        <v>34</v>
      </c>
      <c r="I18" s="130"/>
      <c r="J18" s="111"/>
      <c r="K18" s="112"/>
      <c r="L18" s="112"/>
      <c r="M18" s="112"/>
      <c r="N18" s="112"/>
      <c r="O18" s="112"/>
      <c r="P18" s="112"/>
      <c r="Q18" s="112"/>
      <c r="R18" s="112"/>
      <c r="S18" s="112"/>
      <c r="T18" s="112"/>
      <c r="U18" s="112"/>
      <c r="V18" s="122" t="s">
        <v>36</v>
      </c>
      <c r="W18" s="114"/>
    </row>
    <row r="19">
      <c r="A19" s="115">
        <v>3.0</v>
      </c>
      <c r="B19" s="145">
        <v>17.0</v>
      </c>
      <c r="C19" s="145" t="s">
        <v>24</v>
      </c>
      <c r="D19" s="146" t="s">
        <v>40</v>
      </c>
      <c r="E19" s="147" t="s">
        <v>41</v>
      </c>
      <c r="F19" s="148" t="s">
        <v>42</v>
      </c>
      <c r="G19" s="148"/>
      <c r="H19" s="149"/>
      <c r="I19" s="149"/>
      <c r="J19" s="111"/>
      <c r="K19" s="150"/>
      <c r="L19" s="150"/>
      <c r="M19" s="150"/>
      <c r="N19" s="150"/>
      <c r="O19" s="150"/>
      <c r="P19" s="150"/>
      <c r="Q19" s="150"/>
      <c r="R19" s="150"/>
      <c r="S19" s="150"/>
      <c r="T19" s="150"/>
      <c r="U19" s="150"/>
      <c r="V19" s="151" t="s">
        <v>36</v>
      </c>
      <c r="W19" s="106"/>
    </row>
    <row r="20">
      <c r="A20" s="152"/>
      <c r="B20" s="152">
        <v>18.0</v>
      </c>
      <c r="C20" s="153" t="s">
        <v>25</v>
      </c>
      <c r="D20" s="154" t="str">
        <f>IF(OR(EQ(D14,"Y"),EQ(D15,"Y"),EQ(D16,"Y"),EQ(D17,"Y")),"Y","N")</f>
        <v>Y</v>
      </c>
      <c r="E20" s="155"/>
      <c r="F20" s="155"/>
      <c r="G20" s="155"/>
      <c r="H20" s="155"/>
      <c r="I20" s="155"/>
      <c r="J20" s="111"/>
      <c r="K20" s="150"/>
      <c r="L20" s="150"/>
      <c r="M20" s="150"/>
      <c r="N20" s="150"/>
      <c r="O20" s="150"/>
      <c r="P20" s="150"/>
      <c r="Q20" s="150"/>
      <c r="R20" s="150"/>
      <c r="S20" s="150"/>
      <c r="T20" s="150"/>
      <c r="U20" s="150"/>
      <c r="V20" s="101" t="s">
        <v>36</v>
      </c>
      <c r="W20" s="102"/>
    </row>
    <row r="21">
      <c r="A21" s="156">
        <v>4.0</v>
      </c>
      <c r="B21" s="157">
        <v>19.0</v>
      </c>
      <c r="C21" s="157" t="s">
        <v>43</v>
      </c>
      <c r="D21" s="158"/>
      <c r="E21" s="159"/>
      <c r="F21" s="159"/>
      <c r="G21" s="159"/>
      <c r="H21" s="159"/>
      <c r="I21" s="159"/>
      <c r="J21" s="159"/>
      <c r="K21" s="159"/>
      <c r="L21" s="159"/>
      <c r="M21" s="159"/>
      <c r="N21" s="159"/>
      <c r="O21" s="159"/>
      <c r="P21" s="159"/>
      <c r="Q21" s="159"/>
      <c r="R21" s="159"/>
      <c r="S21" s="159"/>
      <c r="T21" s="159"/>
      <c r="U21" s="159"/>
      <c r="V21" s="160"/>
      <c r="W21" s="161"/>
    </row>
    <row r="22">
      <c r="D22" s="162"/>
      <c r="E22" s="163"/>
      <c r="F22" s="163"/>
      <c r="G22" s="163"/>
      <c r="H22" s="163"/>
      <c r="I22" s="163"/>
      <c r="J22" s="163"/>
      <c r="K22" s="163"/>
      <c r="L22" s="163"/>
      <c r="M22" s="163"/>
      <c r="N22" s="163"/>
      <c r="O22" s="163"/>
      <c r="P22" s="163"/>
      <c r="Q22" s="163"/>
      <c r="R22" s="163"/>
      <c r="S22" s="163"/>
      <c r="T22" s="163"/>
      <c r="U22" s="163"/>
      <c r="V22" s="164"/>
      <c r="W22" s="165"/>
    </row>
    <row r="23">
      <c r="D23" s="162"/>
      <c r="E23" s="159"/>
      <c r="F23" s="159"/>
      <c r="G23" s="159"/>
      <c r="H23" s="159"/>
      <c r="I23" s="159"/>
      <c r="J23" s="159"/>
      <c r="K23" s="159"/>
      <c r="L23" s="159"/>
      <c r="M23" s="159"/>
      <c r="N23" s="159"/>
      <c r="O23" s="159"/>
      <c r="P23" s="159"/>
      <c r="Q23" s="159"/>
      <c r="R23" s="159"/>
      <c r="S23" s="159"/>
      <c r="T23" s="159"/>
      <c r="U23" s="159"/>
      <c r="V23" s="160"/>
      <c r="W23" s="165"/>
    </row>
    <row r="24">
      <c r="D24" s="162"/>
      <c r="E24" s="163"/>
      <c r="F24" s="163"/>
      <c r="G24" s="163"/>
      <c r="H24" s="163"/>
      <c r="I24" s="163"/>
      <c r="J24" s="163"/>
      <c r="K24" s="163"/>
      <c r="L24" s="163"/>
      <c r="M24" s="163"/>
      <c r="N24" s="163"/>
      <c r="O24" s="163"/>
      <c r="P24" s="163"/>
      <c r="Q24" s="163"/>
      <c r="R24" s="163"/>
      <c r="S24" s="163"/>
      <c r="T24" s="163"/>
      <c r="U24" s="163"/>
      <c r="V24" s="164"/>
      <c r="W24" s="165"/>
    </row>
    <row r="25">
      <c r="A25" s="166"/>
      <c r="B25" s="166"/>
      <c r="C25" s="167" t="s">
        <v>44</v>
      </c>
      <c r="D25" s="167" t="s">
        <v>34</v>
      </c>
      <c r="J25" s="23"/>
      <c r="K25" s="23"/>
      <c r="L25" s="23"/>
      <c r="M25" s="23"/>
      <c r="N25" s="23"/>
      <c r="O25" s="23"/>
      <c r="P25" s="23"/>
      <c r="Q25" s="23"/>
      <c r="R25" s="23"/>
      <c r="S25" s="23"/>
      <c r="T25" s="23"/>
      <c r="U25" s="23"/>
      <c r="V25" s="23"/>
      <c r="W25" s="23"/>
    </row>
    <row r="26">
      <c r="A26" s="168" t="s">
        <v>45</v>
      </c>
      <c r="B26" s="168"/>
      <c r="C26" s="169"/>
      <c r="D26" s="170"/>
      <c r="E26" s="170"/>
      <c r="F26" s="170"/>
      <c r="G26" s="170"/>
      <c r="H26" s="170"/>
      <c r="I26" s="170"/>
      <c r="J26" s="170"/>
      <c r="K26" s="170"/>
      <c r="L26" s="170"/>
      <c r="M26" s="170"/>
      <c r="N26" s="170"/>
      <c r="O26" s="170"/>
      <c r="P26" s="170"/>
      <c r="Q26" s="170"/>
      <c r="R26" s="170"/>
      <c r="S26" s="170"/>
      <c r="T26" s="170"/>
      <c r="U26" s="170"/>
      <c r="V26" s="171"/>
      <c r="W26" s="172"/>
    </row>
    <row r="27">
      <c r="A27" s="168" t="s">
        <v>46</v>
      </c>
      <c r="B27" s="173"/>
      <c r="C27" s="169"/>
      <c r="D27" s="174"/>
      <c r="E27" s="174"/>
      <c r="F27" s="174"/>
      <c r="G27" s="174"/>
      <c r="H27" s="174"/>
      <c r="I27" s="174"/>
      <c r="J27" s="174"/>
      <c r="K27" s="174"/>
      <c r="L27" s="174"/>
      <c r="M27" s="174"/>
      <c r="N27" s="174"/>
      <c r="O27" s="174"/>
      <c r="P27" s="174"/>
      <c r="Q27" s="174"/>
      <c r="R27" s="174"/>
      <c r="S27" s="174"/>
      <c r="T27" s="174"/>
      <c r="U27" s="174"/>
      <c r="V27" s="175"/>
      <c r="W27" s="176"/>
    </row>
    <row r="28">
      <c r="A28" s="168" t="s">
        <v>47</v>
      </c>
      <c r="B28" s="173"/>
      <c r="C28" s="169"/>
      <c r="D28" s="170"/>
      <c r="E28" s="170"/>
      <c r="F28" s="170"/>
      <c r="G28" s="170"/>
      <c r="H28" s="170"/>
      <c r="I28" s="170"/>
      <c r="J28" s="170"/>
      <c r="K28" s="170"/>
      <c r="L28" s="170"/>
      <c r="M28" s="170"/>
      <c r="N28" s="170"/>
      <c r="O28" s="170"/>
      <c r="P28" s="170"/>
      <c r="Q28" s="170"/>
      <c r="R28" s="170"/>
      <c r="S28" s="170"/>
      <c r="T28" s="170"/>
      <c r="U28" s="170"/>
      <c r="V28" s="171"/>
      <c r="W28" s="176"/>
    </row>
    <row r="29">
      <c r="A29" s="168" t="s">
        <v>48</v>
      </c>
      <c r="B29" s="173"/>
      <c r="C29" s="169"/>
      <c r="D29" s="174"/>
      <c r="E29" s="174"/>
      <c r="F29" s="174"/>
      <c r="G29" s="174"/>
      <c r="H29" s="174"/>
      <c r="I29" s="174"/>
      <c r="J29" s="174"/>
      <c r="K29" s="174"/>
      <c r="L29" s="174"/>
      <c r="M29" s="174"/>
      <c r="N29" s="174"/>
      <c r="O29" s="174"/>
      <c r="P29" s="174"/>
      <c r="Q29" s="174"/>
      <c r="R29" s="174"/>
      <c r="S29" s="174"/>
      <c r="T29" s="174"/>
      <c r="U29" s="174"/>
      <c r="V29" s="175"/>
      <c r="W29" s="176"/>
    </row>
    <row r="30">
      <c r="A30" s="177"/>
      <c r="B30" s="178"/>
      <c r="C30" s="179"/>
      <c r="D30" s="180"/>
      <c r="E30" s="181"/>
      <c r="F30" s="181"/>
      <c r="G30" s="181"/>
      <c r="H30" s="181"/>
      <c r="I30" s="181"/>
      <c r="J30" s="102"/>
      <c r="K30" s="102"/>
      <c r="L30" s="102"/>
      <c r="M30" s="102"/>
      <c r="N30" s="102"/>
      <c r="O30" s="102"/>
      <c r="P30" s="102"/>
      <c r="Q30" s="102"/>
      <c r="R30" s="102"/>
      <c r="S30" s="102"/>
      <c r="T30" s="102"/>
      <c r="U30" s="102"/>
      <c r="V30" s="102"/>
      <c r="W30" s="102"/>
    </row>
    <row r="31">
      <c r="A31" s="182" t="s">
        <v>49</v>
      </c>
      <c r="B31" s="183"/>
      <c r="C31" s="183"/>
      <c r="D31" s="184"/>
      <c r="E31" s="184"/>
      <c r="F31" s="184"/>
      <c r="G31" s="184"/>
      <c r="H31" s="184"/>
      <c r="I31" s="184"/>
      <c r="J31" s="184"/>
      <c r="K31" s="184"/>
      <c r="L31" s="184"/>
      <c r="M31" s="184"/>
      <c r="N31" s="184"/>
      <c r="O31" s="184"/>
      <c r="P31" s="184"/>
      <c r="Q31" s="184"/>
      <c r="R31" s="184"/>
      <c r="S31" s="184"/>
      <c r="T31" s="184"/>
      <c r="U31" s="184"/>
      <c r="V31" s="184"/>
      <c r="W31" s="106"/>
    </row>
    <row r="32">
      <c r="A32" s="185" t="s">
        <v>45</v>
      </c>
      <c r="B32" s="186"/>
      <c r="C32" s="187" t="s">
        <v>50</v>
      </c>
      <c r="D32" s="188"/>
      <c r="E32" s="188"/>
      <c r="F32" s="188"/>
      <c r="G32" s="188"/>
      <c r="H32" s="188"/>
      <c r="I32" s="188"/>
      <c r="J32" s="188"/>
      <c r="K32" s="188"/>
      <c r="L32" s="188"/>
      <c r="M32" s="188"/>
      <c r="N32" s="188"/>
      <c r="O32" s="188"/>
      <c r="P32" s="188"/>
      <c r="Q32" s="188"/>
      <c r="R32" s="188"/>
      <c r="S32" s="188"/>
      <c r="T32" s="188"/>
      <c r="U32" s="188"/>
      <c r="V32" s="188"/>
      <c r="W32" s="102"/>
    </row>
    <row r="33">
      <c r="A33" s="189" t="s">
        <v>46</v>
      </c>
      <c r="B33" s="183"/>
      <c r="C33" s="189" t="s">
        <v>51</v>
      </c>
      <c r="D33" s="184"/>
      <c r="E33" s="184"/>
      <c r="F33" s="184"/>
      <c r="G33" s="184"/>
      <c r="H33" s="184"/>
      <c r="I33" s="184"/>
      <c r="J33" s="184"/>
      <c r="K33" s="184"/>
      <c r="L33" s="184"/>
      <c r="M33" s="184"/>
      <c r="N33" s="184"/>
      <c r="O33" s="184"/>
      <c r="P33" s="184"/>
      <c r="Q33" s="184"/>
      <c r="R33" s="184"/>
      <c r="S33" s="184"/>
      <c r="T33" s="184"/>
      <c r="U33" s="184"/>
      <c r="V33" s="184"/>
      <c r="W33" s="106"/>
    </row>
    <row r="34">
      <c r="A34" s="185" t="s">
        <v>47</v>
      </c>
      <c r="B34" s="186"/>
      <c r="C34" s="185" t="s">
        <v>52</v>
      </c>
      <c r="D34" s="188"/>
      <c r="E34" s="188"/>
      <c r="F34" s="188"/>
      <c r="G34" s="188"/>
      <c r="H34" s="188"/>
      <c r="I34" s="188"/>
      <c r="J34" s="188"/>
      <c r="K34" s="188"/>
      <c r="L34" s="188"/>
      <c r="M34" s="188"/>
      <c r="N34" s="188"/>
      <c r="O34" s="188"/>
      <c r="P34" s="188"/>
      <c r="Q34" s="188"/>
      <c r="R34" s="188"/>
      <c r="S34" s="188"/>
      <c r="T34" s="188"/>
      <c r="U34" s="188"/>
      <c r="V34" s="188"/>
      <c r="W34" s="102"/>
    </row>
    <row r="35">
      <c r="A35" s="189" t="s">
        <v>48</v>
      </c>
      <c r="B35" s="183"/>
      <c r="C35" s="190" t="s">
        <v>53</v>
      </c>
      <c r="D35" s="184"/>
      <c r="E35" s="184"/>
      <c r="F35" s="184"/>
      <c r="G35" s="184"/>
      <c r="H35" s="184"/>
      <c r="I35" s="184"/>
      <c r="J35" s="184"/>
      <c r="K35" s="184"/>
      <c r="L35" s="184"/>
      <c r="M35" s="184"/>
      <c r="N35" s="184"/>
      <c r="O35" s="184"/>
      <c r="P35" s="184"/>
      <c r="Q35" s="184"/>
      <c r="R35" s="184"/>
      <c r="S35" s="184"/>
      <c r="T35" s="184"/>
      <c r="U35" s="184"/>
      <c r="V35" s="184"/>
      <c r="W35" s="106"/>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D30">
    <cfRule type="cellIs" dxfId="0" priority="1" operator="equal">
      <formula>"n.a."</formula>
    </cfRule>
  </conditionalFormatting>
  <conditionalFormatting sqref="D3:D18 F3 H3 J3 L3 N3 P3 R3 T3 E12:H12 E18:H18 D20 D30">
    <cfRule type="cellIs" dxfId="1" priority="2" operator="equal">
      <formula>"Y"</formula>
    </cfRule>
  </conditionalFormatting>
  <conditionalFormatting sqref="D3:D18 F3 H3 J3 L3 N3 P3 R3 T3 E12:H12 E18:H18 D20 D3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D3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31</v>
      </c>
      <c r="B1" s="92" t="s">
        <v>0</v>
      </c>
      <c r="C1" s="191" t="s">
        <v>1</v>
      </c>
      <c r="D1" s="94"/>
      <c r="E1" s="94"/>
      <c r="F1" s="94"/>
      <c r="G1" s="94"/>
      <c r="H1" s="94"/>
      <c r="I1" s="94"/>
      <c r="J1" s="94"/>
      <c r="K1" s="94"/>
      <c r="L1" s="94"/>
      <c r="M1" s="94"/>
      <c r="N1" s="94"/>
      <c r="O1" s="94"/>
      <c r="P1" s="94"/>
      <c r="Q1" s="94"/>
      <c r="R1" s="94"/>
      <c r="S1" s="94"/>
      <c r="T1" s="94"/>
      <c r="U1" s="94"/>
      <c r="V1" s="95" t="s">
        <v>2</v>
      </c>
    </row>
    <row r="2">
      <c r="A2" s="97" t="s">
        <v>32</v>
      </c>
      <c r="B2" s="98">
        <v>1.0</v>
      </c>
      <c r="C2" s="99" t="s">
        <v>6</v>
      </c>
      <c r="D2" s="100" t="s">
        <v>7</v>
      </c>
      <c r="E2" s="100" t="s">
        <v>8</v>
      </c>
      <c r="F2" s="100" t="s">
        <v>7</v>
      </c>
      <c r="G2" s="100" t="s">
        <v>8</v>
      </c>
      <c r="H2" s="100" t="s">
        <v>7</v>
      </c>
      <c r="I2" s="100" t="s">
        <v>8</v>
      </c>
      <c r="J2" s="100" t="s">
        <v>7</v>
      </c>
      <c r="K2" s="100" t="s">
        <v>8</v>
      </c>
      <c r="L2" s="100" t="s">
        <v>7</v>
      </c>
      <c r="M2" s="100" t="s">
        <v>8</v>
      </c>
      <c r="N2" s="100" t="s">
        <v>7</v>
      </c>
      <c r="O2" s="100" t="s">
        <v>8</v>
      </c>
      <c r="P2" s="100" t="s">
        <v>7</v>
      </c>
      <c r="Q2" s="100" t="s">
        <v>8</v>
      </c>
      <c r="R2" s="100" t="s">
        <v>7</v>
      </c>
      <c r="S2" s="100" t="s">
        <v>8</v>
      </c>
      <c r="T2" s="100" t="s">
        <v>7</v>
      </c>
      <c r="U2" s="100" t="s">
        <v>8</v>
      </c>
      <c r="V2" s="101" t="s">
        <v>54</v>
      </c>
    </row>
    <row r="3">
      <c r="B3" s="103"/>
      <c r="C3" s="103"/>
      <c r="D3" s="104" t="s">
        <v>55</v>
      </c>
      <c r="E3" s="104" t="s">
        <v>56</v>
      </c>
      <c r="F3" s="104" t="s">
        <v>34</v>
      </c>
      <c r="G3" s="104" t="s">
        <v>34</v>
      </c>
      <c r="H3" s="104" t="s">
        <v>34</v>
      </c>
      <c r="I3" s="104" t="s">
        <v>34</v>
      </c>
      <c r="J3" s="104" t="s">
        <v>34</v>
      </c>
      <c r="K3" s="104" t="s">
        <v>34</v>
      </c>
      <c r="L3" s="104" t="s">
        <v>34</v>
      </c>
      <c r="M3" s="104" t="s">
        <v>34</v>
      </c>
      <c r="N3" s="104" t="s">
        <v>34</v>
      </c>
      <c r="O3" s="104" t="s">
        <v>34</v>
      </c>
      <c r="P3" s="104" t="s">
        <v>34</v>
      </c>
      <c r="Q3" s="104" t="s">
        <v>34</v>
      </c>
      <c r="R3" s="104" t="s">
        <v>34</v>
      </c>
      <c r="S3" s="104" t="s">
        <v>34</v>
      </c>
      <c r="T3" s="104" t="s">
        <v>34</v>
      </c>
      <c r="U3" s="104" t="s">
        <v>34</v>
      </c>
      <c r="V3" s="105"/>
    </row>
    <row r="4">
      <c r="A4" s="97">
        <v>1.0</v>
      </c>
      <c r="B4" s="192">
        <v>2.0</v>
      </c>
      <c r="C4" s="193" t="s">
        <v>9</v>
      </c>
      <c r="D4" s="109" t="s">
        <v>35</v>
      </c>
      <c r="E4" s="194"/>
      <c r="F4" s="194"/>
      <c r="G4" s="194"/>
      <c r="H4" s="194"/>
      <c r="I4" s="194"/>
      <c r="J4" s="195"/>
      <c r="K4" s="195"/>
      <c r="L4" s="195"/>
      <c r="M4" s="195"/>
      <c r="N4" s="195"/>
      <c r="O4" s="195"/>
      <c r="P4" s="195"/>
      <c r="Q4" s="195"/>
      <c r="R4" s="195"/>
      <c r="S4" s="195"/>
      <c r="T4" s="195"/>
      <c r="U4" s="195"/>
      <c r="V4" s="196" t="s">
        <v>36</v>
      </c>
    </row>
    <row r="5">
      <c r="A5" s="115">
        <v>1.0</v>
      </c>
      <c r="B5" s="197">
        <v>3.0</v>
      </c>
      <c r="C5" s="198" t="s">
        <v>10</v>
      </c>
      <c r="D5" s="118" t="s">
        <v>57</v>
      </c>
      <c r="E5" s="199"/>
      <c r="F5" s="199"/>
      <c r="G5" s="199"/>
      <c r="H5" s="199"/>
      <c r="I5" s="199"/>
      <c r="J5" s="200"/>
      <c r="K5" s="200"/>
      <c r="L5" s="200"/>
      <c r="M5" s="200"/>
      <c r="N5" s="200"/>
      <c r="O5" s="200"/>
      <c r="P5" s="200"/>
      <c r="Q5" s="200"/>
      <c r="R5" s="200"/>
      <c r="S5" s="200"/>
      <c r="T5" s="200"/>
      <c r="U5" s="200"/>
      <c r="V5" s="151" t="s">
        <v>36</v>
      </c>
    </row>
    <row r="6">
      <c r="A6" s="97">
        <v>1.0</v>
      </c>
      <c r="B6" s="192">
        <v>4.0</v>
      </c>
      <c r="C6" s="193" t="s">
        <v>11</v>
      </c>
      <c r="D6" s="109" t="s">
        <v>57</v>
      </c>
      <c r="E6" s="199"/>
      <c r="F6" s="199"/>
      <c r="G6" s="199"/>
      <c r="H6" s="199"/>
      <c r="I6" s="199"/>
      <c r="J6" s="200"/>
      <c r="K6" s="200"/>
      <c r="L6" s="200"/>
      <c r="M6" s="200"/>
      <c r="N6" s="200"/>
      <c r="O6" s="200"/>
      <c r="P6" s="200"/>
      <c r="Q6" s="200"/>
      <c r="R6" s="200"/>
      <c r="S6" s="200"/>
      <c r="T6" s="200"/>
      <c r="U6" s="200"/>
      <c r="V6" s="196" t="s">
        <v>36</v>
      </c>
    </row>
    <row r="7">
      <c r="A7" s="115">
        <v>1.0</v>
      </c>
      <c r="B7" s="201">
        <v>5.0</v>
      </c>
      <c r="C7" s="202" t="s">
        <v>12</v>
      </c>
      <c r="D7" s="125" t="s">
        <v>57</v>
      </c>
      <c r="E7" s="203"/>
      <c r="F7" s="203"/>
      <c r="G7" s="203"/>
      <c r="H7" s="203"/>
      <c r="I7" s="203"/>
      <c r="J7" s="200"/>
      <c r="K7" s="200"/>
      <c r="L7" s="200"/>
      <c r="M7" s="200"/>
      <c r="N7" s="200"/>
      <c r="O7" s="200"/>
      <c r="P7" s="200"/>
      <c r="Q7" s="200"/>
      <c r="R7" s="200"/>
      <c r="S7" s="200"/>
      <c r="T7" s="200"/>
      <c r="U7" s="200"/>
      <c r="V7" s="151" t="s">
        <v>36</v>
      </c>
    </row>
    <row r="8">
      <c r="A8" s="97">
        <v>1.0</v>
      </c>
      <c r="B8" s="204">
        <v>6.0</v>
      </c>
      <c r="C8" s="205" t="s">
        <v>13</v>
      </c>
      <c r="D8" s="129" t="s">
        <v>57</v>
      </c>
      <c r="E8" s="203"/>
      <c r="F8" s="203"/>
      <c r="G8" s="203"/>
      <c r="H8" s="203"/>
      <c r="I8" s="203"/>
      <c r="J8" s="200"/>
      <c r="K8" s="200"/>
      <c r="L8" s="200"/>
      <c r="M8" s="200"/>
      <c r="N8" s="200"/>
      <c r="O8" s="200"/>
      <c r="P8" s="200"/>
      <c r="Q8" s="200"/>
      <c r="R8" s="200"/>
      <c r="S8" s="200"/>
      <c r="T8" s="200"/>
      <c r="U8" s="200"/>
      <c r="V8" s="196" t="s">
        <v>36</v>
      </c>
    </row>
    <row r="9">
      <c r="A9" s="115">
        <v>1.0</v>
      </c>
      <c r="B9" s="201">
        <v>7.0</v>
      </c>
      <c r="C9" s="202" t="s">
        <v>14</v>
      </c>
      <c r="D9" s="125" t="s">
        <v>57</v>
      </c>
      <c r="E9" s="203"/>
      <c r="F9" s="203"/>
      <c r="G9" s="203"/>
      <c r="H9" s="203"/>
      <c r="I9" s="203"/>
      <c r="J9" s="200"/>
      <c r="K9" s="200"/>
      <c r="L9" s="200"/>
      <c r="M9" s="200"/>
      <c r="N9" s="200"/>
      <c r="O9" s="200"/>
      <c r="P9" s="200"/>
      <c r="Q9" s="200"/>
      <c r="R9" s="200"/>
      <c r="S9" s="200"/>
      <c r="T9" s="200"/>
      <c r="U9" s="200"/>
      <c r="V9" s="151" t="s">
        <v>36</v>
      </c>
    </row>
    <row r="10">
      <c r="A10" s="97">
        <v>2.0</v>
      </c>
      <c r="B10" s="204">
        <v>8.0</v>
      </c>
      <c r="C10" s="204" t="s">
        <v>15</v>
      </c>
      <c r="D10" s="129" t="s">
        <v>34</v>
      </c>
      <c r="E10" s="206"/>
      <c r="F10" s="206"/>
      <c r="G10" s="206"/>
      <c r="H10" s="206"/>
      <c r="I10" s="206"/>
      <c r="J10" s="195"/>
      <c r="K10" s="195"/>
      <c r="L10" s="195"/>
      <c r="M10" s="195"/>
      <c r="N10" s="195"/>
      <c r="O10" s="195"/>
      <c r="P10" s="195"/>
      <c r="Q10" s="195"/>
      <c r="R10" s="195"/>
      <c r="S10" s="195"/>
      <c r="T10" s="195"/>
      <c r="U10" s="195"/>
      <c r="V10" s="196" t="s">
        <v>36</v>
      </c>
    </row>
    <row r="11">
      <c r="A11" s="115">
        <v>2.0</v>
      </c>
      <c r="B11" s="201">
        <v>9.0</v>
      </c>
      <c r="C11" s="207" t="s">
        <v>16</v>
      </c>
      <c r="D11" s="134" t="s">
        <v>35</v>
      </c>
      <c r="E11" s="206"/>
      <c r="F11" s="206"/>
      <c r="G11" s="206"/>
      <c r="H11" s="206"/>
      <c r="I11" s="206"/>
      <c r="J11" s="195"/>
      <c r="K11" s="195"/>
      <c r="L11" s="195"/>
      <c r="M11" s="195"/>
      <c r="N11" s="195"/>
      <c r="O11" s="195"/>
      <c r="P11" s="195"/>
      <c r="Q11" s="195"/>
      <c r="R11" s="195"/>
      <c r="S11" s="195"/>
      <c r="T11" s="195"/>
      <c r="U11" s="195"/>
      <c r="V11" s="151" t="s">
        <v>36</v>
      </c>
    </row>
    <row r="12">
      <c r="A12" s="97" t="s">
        <v>32</v>
      </c>
      <c r="B12" s="204">
        <v>10.0</v>
      </c>
      <c r="C12" s="204" t="s">
        <v>17</v>
      </c>
      <c r="D12" s="129" t="s">
        <v>58</v>
      </c>
      <c r="E12" s="208" t="s">
        <v>34</v>
      </c>
      <c r="F12" s="208" t="s">
        <v>34</v>
      </c>
      <c r="G12" s="208" t="s">
        <v>34</v>
      </c>
      <c r="H12" s="208" t="s">
        <v>34</v>
      </c>
      <c r="I12" s="206"/>
      <c r="J12" s="195"/>
      <c r="K12" s="195"/>
      <c r="L12" s="195"/>
      <c r="M12" s="195"/>
      <c r="N12" s="195"/>
      <c r="O12" s="195"/>
      <c r="P12" s="195"/>
      <c r="Q12" s="195"/>
      <c r="R12" s="195"/>
      <c r="S12" s="195"/>
      <c r="T12" s="195"/>
      <c r="U12" s="195"/>
      <c r="V12" s="196" t="s">
        <v>36</v>
      </c>
    </row>
    <row r="13">
      <c r="A13" s="115">
        <v>3.0</v>
      </c>
      <c r="B13" s="201">
        <v>11.0</v>
      </c>
      <c r="C13" s="201" t="s">
        <v>18</v>
      </c>
      <c r="D13" s="125" t="s">
        <v>37</v>
      </c>
      <c r="E13" s="209" t="s">
        <v>38</v>
      </c>
      <c r="F13" s="210"/>
      <c r="G13" s="210"/>
      <c r="H13" s="206"/>
      <c r="I13" s="206"/>
      <c r="J13" s="195"/>
      <c r="K13" s="195"/>
      <c r="L13" s="195"/>
      <c r="M13" s="195"/>
      <c r="N13" s="195"/>
      <c r="O13" s="195"/>
      <c r="P13" s="195"/>
      <c r="Q13" s="195"/>
      <c r="R13" s="195"/>
      <c r="S13" s="195"/>
      <c r="T13" s="195"/>
      <c r="U13" s="195"/>
      <c r="V13" s="151" t="s">
        <v>36</v>
      </c>
    </row>
    <row r="14">
      <c r="A14" s="97">
        <v>1.0</v>
      </c>
      <c r="B14" s="204">
        <v>12.0</v>
      </c>
      <c r="C14" s="204" t="s">
        <v>19</v>
      </c>
      <c r="D14" s="138" t="str">
        <f t="shared" ref="D14:D16" si="1">IF(G14&gt;0,"Y","N")</f>
        <v>N</v>
      </c>
      <c r="E14" s="211">
        <f>IF(OR(EXACT(D7,"Y")),1,0)</f>
        <v>0</v>
      </c>
      <c r="F14" s="212">
        <f>IF(OR(EXACT(D9,"Y")),1,0)</f>
        <v>0</v>
      </c>
      <c r="G14" s="212">
        <f t="shared" ref="G14:G16" si="2">E14+F14</f>
        <v>0</v>
      </c>
      <c r="H14" s="213"/>
      <c r="I14" s="206"/>
      <c r="J14" s="195"/>
      <c r="K14" s="195"/>
      <c r="L14" s="195"/>
      <c r="M14" s="195"/>
      <c r="N14" s="195"/>
      <c r="O14" s="195"/>
      <c r="P14" s="195"/>
      <c r="Q14" s="195"/>
      <c r="R14" s="195"/>
      <c r="S14" s="195"/>
      <c r="T14" s="195"/>
      <c r="U14" s="195"/>
      <c r="V14" s="196" t="s">
        <v>36</v>
      </c>
    </row>
    <row r="15">
      <c r="A15" s="115">
        <v>1.0</v>
      </c>
      <c r="B15" s="201">
        <v>13.0</v>
      </c>
      <c r="C15" s="201" t="s">
        <v>20</v>
      </c>
      <c r="D15" s="138" t="str">
        <f t="shared" si="1"/>
        <v>Y</v>
      </c>
      <c r="E15" s="214">
        <f t="shared" ref="E15:E16" si="3">IF(OR(EXACT(D4,"Y")),1,0)</f>
        <v>1</v>
      </c>
      <c r="F15" s="215">
        <f>IF(OR(EXACT(D6,"Y")),1,0)</f>
        <v>0</v>
      </c>
      <c r="G15" s="215">
        <f t="shared" si="2"/>
        <v>1</v>
      </c>
      <c r="H15" s="213"/>
      <c r="I15" s="206"/>
      <c r="J15" s="195"/>
      <c r="K15" s="195"/>
      <c r="L15" s="195"/>
      <c r="M15" s="195"/>
      <c r="N15" s="195"/>
      <c r="O15" s="195"/>
      <c r="P15" s="195"/>
      <c r="Q15" s="195"/>
      <c r="R15" s="195"/>
      <c r="S15" s="195"/>
      <c r="T15" s="195"/>
      <c r="U15" s="195"/>
      <c r="V15" s="151" t="s">
        <v>36</v>
      </c>
    </row>
    <row r="16">
      <c r="A16" s="97">
        <v>1.0</v>
      </c>
      <c r="B16" s="204">
        <v>14.0</v>
      </c>
      <c r="C16" s="204" t="s">
        <v>21</v>
      </c>
      <c r="D16" s="138" t="str">
        <f t="shared" si="1"/>
        <v>N</v>
      </c>
      <c r="E16" s="211">
        <f t="shared" si="3"/>
        <v>0</v>
      </c>
      <c r="F16" s="212">
        <f>IF(OR(EXACT(D8,"Y")),1,0)</f>
        <v>0</v>
      </c>
      <c r="G16" s="212">
        <f t="shared" si="2"/>
        <v>0</v>
      </c>
      <c r="H16" s="213"/>
      <c r="I16" s="206"/>
      <c r="J16" s="195"/>
      <c r="K16" s="195"/>
      <c r="L16" s="195"/>
      <c r="M16" s="195"/>
      <c r="N16" s="195"/>
      <c r="O16" s="195"/>
      <c r="P16" s="195"/>
      <c r="Q16" s="195"/>
      <c r="R16" s="195"/>
      <c r="S16" s="195"/>
      <c r="T16" s="195"/>
      <c r="U16" s="195"/>
      <c r="V16" s="196" t="s">
        <v>36</v>
      </c>
    </row>
    <row r="17">
      <c r="A17" s="115">
        <v>1.0</v>
      </c>
      <c r="B17" s="201">
        <v>15.0</v>
      </c>
      <c r="C17" s="201" t="s">
        <v>22</v>
      </c>
      <c r="D17" s="142" t="str">
        <f>IF(E17&gt;0,"Y","N")</f>
        <v>N</v>
      </c>
      <c r="E17" s="214">
        <f>IF(OR(AND(G14,OR(G15,G16)),AND(G15,OR(G14,G16)),AND(G16,OR(G14,G15))),1,0)</f>
        <v>0</v>
      </c>
      <c r="F17" s="216"/>
      <c r="G17" s="194"/>
      <c r="H17" s="206"/>
      <c r="I17" s="206"/>
      <c r="J17" s="195"/>
      <c r="K17" s="195"/>
      <c r="L17" s="195"/>
      <c r="M17" s="195"/>
      <c r="N17" s="195"/>
      <c r="O17" s="195"/>
      <c r="P17" s="195"/>
      <c r="Q17" s="195"/>
      <c r="R17" s="195"/>
      <c r="S17" s="195"/>
      <c r="T17" s="195"/>
      <c r="U17" s="195"/>
      <c r="V17" s="151" t="s">
        <v>36</v>
      </c>
    </row>
    <row r="18">
      <c r="A18" s="97">
        <v>3.0</v>
      </c>
      <c r="B18" s="217">
        <v>16.0</v>
      </c>
      <c r="C18" s="192" t="s">
        <v>23</v>
      </c>
      <c r="D18" s="218" t="s">
        <v>34</v>
      </c>
      <c r="E18" s="218" t="s">
        <v>34</v>
      </c>
      <c r="F18" s="218" t="s">
        <v>34</v>
      </c>
      <c r="G18" s="218" t="s">
        <v>34</v>
      </c>
      <c r="H18" s="218" t="s">
        <v>34</v>
      </c>
      <c r="I18" s="206"/>
      <c r="J18" s="195"/>
      <c r="K18" s="195"/>
      <c r="L18" s="195"/>
      <c r="M18" s="195"/>
      <c r="N18" s="195"/>
      <c r="O18" s="195"/>
      <c r="P18" s="195"/>
      <c r="Q18" s="195"/>
      <c r="R18" s="195"/>
      <c r="S18" s="195"/>
      <c r="T18" s="195"/>
      <c r="U18" s="195"/>
      <c r="V18" s="196" t="s">
        <v>36</v>
      </c>
    </row>
    <row r="19">
      <c r="A19" s="115">
        <v>3.0</v>
      </c>
      <c r="B19" s="145">
        <v>17.0</v>
      </c>
      <c r="C19" s="145" t="s">
        <v>24</v>
      </c>
      <c r="D19" s="146" t="s">
        <v>59</v>
      </c>
      <c r="E19" s="146" t="s">
        <v>60</v>
      </c>
      <c r="F19" s="219" t="s">
        <v>61</v>
      </c>
      <c r="G19" s="219" t="s">
        <v>62</v>
      </c>
      <c r="H19" s="219"/>
      <c r="I19" s="220"/>
      <c r="J19" s="221"/>
      <c r="K19" s="221"/>
      <c r="L19" s="221"/>
      <c r="M19" s="221"/>
      <c r="N19" s="221"/>
      <c r="O19" s="221"/>
      <c r="P19" s="221"/>
      <c r="Q19" s="221"/>
      <c r="R19" s="221"/>
      <c r="S19" s="221"/>
      <c r="T19" s="221"/>
      <c r="U19" s="221"/>
      <c r="V19" s="222" t="s">
        <v>36</v>
      </c>
    </row>
    <row r="20">
      <c r="A20" s="152"/>
      <c r="B20" s="152">
        <v>18.0</v>
      </c>
      <c r="C20" s="153" t="s">
        <v>25</v>
      </c>
      <c r="D20" s="154" t="str">
        <f>IF(OR(EQ(D14,"Y"),EQ(D15,"Y"),EQ(D16,"Y"),EQ(D17,"Y")),"Y","N")</f>
        <v>Y</v>
      </c>
      <c r="E20" s="223"/>
      <c r="F20" s="223"/>
      <c r="G20" s="223"/>
      <c r="H20" s="223"/>
      <c r="I20" s="223"/>
      <c r="J20" s="224"/>
      <c r="K20" s="224"/>
      <c r="L20" s="224"/>
      <c r="M20" s="224"/>
      <c r="N20" s="224"/>
      <c r="O20" s="224"/>
      <c r="P20" s="224"/>
      <c r="Q20" s="224"/>
      <c r="R20" s="224"/>
      <c r="S20" s="224"/>
      <c r="T20" s="224"/>
      <c r="U20" s="224"/>
      <c r="V20" s="196" t="s">
        <v>36</v>
      </c>
    </row>
    <row r="21">
      <c r="A21" s="156">
        <v>4.0</v>
      </c>
      <c r="B21" s="157">
        <v>19.0</v>
      </c>
      <c r="C21" s="157" t="s">
        <v>43</v>
      </c>
      <c r="D21" s="158"/>
      <c r="E21" s="159"/>
      <c r="F21" s="159"/>
      <c r="G21" s="159"/>
      <c r="H21" s="159"/>
      <c r="I21" s="159"/>
      <c r="J21" s="159"/>
      <c r="K21" s="159"/>
      <c r="L21" s="159"/>
      <c r="M21" s="159"/>
      <c r="N21" s="159"/>
      <c r="O21" s="159"/>
      <c r="P21" s="159"/>
      <c r="Q21" s="159"/>
      <c r="R21" s="159"/>
      <c r="S21" s="159"/>
      <c r="T21" s="159"/>
      <c r="U21" s="159"/>
      <c r="V21" s="160"/>
    </row>
    <row r="22">
      <c r="D22" s="162"/>
      <c r="E22" s="163"/>
      <c r="F22" s="163"/>
      <c r="G22" s="163"/>
      <c r="H22" s="163"/>
      <c r="I22" s="163"/>
      <c r="J22" s="163"/>
      <c r="K22" s="163"/>
      <c r="L22" s="163"/>
      <c r="M22" s="163"/>
      <c r="N22" s="163"/>
      <c r="O22" s="163"/>
      <c r="P22" s="163"/>
      <c r="Q22" s="163"/>
      <c r="R22" s="163"/>
      <c r="S22" s="163"/>
      <c r="T22" s="163"/>
      <c r="U22" s="163"/>
      <c r="V22" s="164"/>
    </row>
    <row r="23">
      <c r="D23" s="162"/>
      <c r="E23" s="159"/>
      <c r="F23" s="159"/>
      <c r="G23" s="159"/>
      <c r="H23" s="159"/>
      <c r="I23" s="159"/>
      <c r="J23" s="159"/>
      <c r="K23" s="159"/>
      <c r="L23" s="159"/>
      <c r="M23" s="159"/>
      <c r="N23" s="159"/>
      <c r="O23" s="159"/>
      <c r="P23" s="159"/>
      <c r="Q23" s="159"/>
      <c r="R23" s="159"/>
      <c r="S23" s="159"/>
      <c r="T23" s="159"/>
      <c r="U23" s="159"/>
      <c r="V23" s="160"/>
    </row>
    <row r="24">
      <c r="D24" s="162"/>
      <c r="E24" s="163"/>
      <c r="F24" s="163"/>
      <c r="G24" s="163"/>
      <c r="H24" s="163"/>
      <c r="I24" s="163"/>
      <c r="J24" s="163"/>
      <c r="K24" s="163"/>
      <c r="L24" s="163"/>
      <c r="M24" s="163"/>
      <c r="N24" s="163"/>
      <c r="O24" s="163"/>
      <c r="P24" s="163"/>
      <c r="Q24" s="163"/>
      <c r="R24" s="163"/>
      <c r="S24" s="163"/>
      <c r="T24" s="163"/>
      <c r="U24" s="163"/>
      <c r="V24" s="164"/>
    </row>
    <row r="25">
      <c r="A25" s="166"/>
      <c r="B25" s="166"/>
      <c r="C25" s="167" t="s">
        <v>44</v>
      </c>
      <c r="D25" s="167" t="s">
        <v>63</v>
      </c>
      <c r="J25" s="23"/>
      <c r="K25" s="23"/>
      <c r="L25" s="23"/>
      <c r="M25" s="23"/>
      <c r="N25" s="23"/>
      <c r="O25" s="23"/>
      <c r="P25" s="23"/>
      <c r="Q25" s="23"/>
      <c r="R25" s="23"/>
      <c r="S25" s="23"/>
      <c r="T25" s="23"/>
      <c r="U25" s="23"/>
      <c r="V25" s="23"/>
    </row>
    <row r="26">
      <c r="A26" s="168" t="s">
        <v>45</v>
      </c>
      <c r="B26" s="173"/>
      <c r="C26" s="169"/>
      <c r="D26" s="170"/>
      <c r="E26" s="170"/>
      <c r="F26" s="170"/>
      <c r="G26" s="170"/>
      <c r="H26" s="170"/>
      <c r="I26" s="170"/>
      <c r="J26" s="170"/>
      <c r="K26" s="170"/>
      <c r="L26" s="170"/>
      <c r="M26" s="170"/>
      <c r="N26" s="170"/>
      <c r="O26" s="170"/>
      <c r="P26" s="170"/>
      <c r="Q26" s="170"/>
      <c r="R26" s="170"/>
      <c r="S26" s="170"/>
      <c r="T26" s="170"/>
      <c r="U26" s="170"/>
      <c r="V26" s="171"/>
    </row>
    <row r="27">
      <c r="A27" s="168" t="s">
        <v>46</v>
      </c>
      <c r="B27" s="173"/>
      <c r="C27" s="169"/>
      <c r="D27" s="174"/>
      <c r="E27" s="174"/>
      <c r="F27" s="174"/>
      <c r="G27" s="174"/>
      <c r="H27" s="174"/>
      <c r="I27" s="174"/>
      <c r="J27" s="174"/>
      <c r="K27" s="174"/>
      <c r="L27" s="174"/>
      <c r="M27" s="174"/>
      <c r="N27" s="174"/>
      <c r="O27" s="174"/>
      <c r="P27" s="174"/>
      <c r="Q27" s="174"/>
      <c r="R27" s="174"/>
      <c r="S27" s="174"/>
      <c r="T27" s="174"/>
      <c r="U27" s="174"/>
      <c r="V27" s="175"/>
    </row>
    <row r="28">
      <c r="A28" s="168" t="s">
        <v>47</v>
      </c>
      <c r="B28" s="173"/>
      <c r="C28" s="169"/>
      <c r="D28" s="170"/>
      <c r="E28" s="170"/>
      <c r="F28" s="170"/>
      <c r="G28" s="170"/>
      <c r="H28" s="170"/>
      <c r="I28" s="170"/>
      <c r="J28" s="170"/>
      <c r="K28" s="170"/>
      <c r="L28" s="170"/>
      <c r="M28" s="170"/>
      <c r="N28" s="170"/>
      <c r="O28" s="170"/>
      <c r="P28" s="170"/>
      <c r="Q28" s="170"/>
      <c r="R28" s="170"/>
      <c r="S28" s="170"/>
      <c r="T28" s="170"/>
      <c r="U28" s="170"/>
      <c r="V28" s="171"/>
    </row>
    <row r="29">
      <c r="A29" s="168" t="s">
        <v>48</v>
      </c>
      <c r="B29" s="173"/>
      <c r="C29" s="169"/>
      <c r="D29" s="174"/>
      <c r="E29" s="174"/>
      <c r="F29" s="174"/>
      <c r="G29" s="174"/>
      <c r="H29" s="174"/>
      <c r="I29" s="174"/>
      <c r="J29" s="174"/>
      <c r="K29" s="174"/>
      <c r="L29" s="174"/>
      <c r="M29" s="174"/>
      <c r="N29" s="174"/>
      <c r="O29" s="174"/>
      <c r="P29" s="174"/>
      <c r="Q29" s="174"/>
      <c r="R29" s="174"/>
      <c r="S29" s="174"/>
      <c r="T29" s="174"/>
      <c r="U29" s="174"/>
      <c r="V29" s="175"/>
    </row>
    <row r="30">
      <c r="A30" s="177"/>
      <c r="B30" s="177"/>
      <c r="C30" s="177"/>
      <c r="D30" s="19"/>
      <c r="E30" s="19"/>
      <c r="F30" s="19"/>
      <c r="G30" s="19"/>
      <c r="H30" s="19"/>
      <c r="I30" s="19"/>
      <c r="J30" s="19"/>
      <c r="K30" s="19"/>
      <c r="L30" s="19"/>
      <c r="M30" s="19"/>
      <c r="N30" s="19"/>
      <c r="O30" s="19"/>
      <c r="P30" s="19"/>
      <c r="Q30" s="19"/>
      <c r="R30" s="19"/>
      <c r="S30" s="19"/>
      <c r="T30" s="19"/>
      <c r="U30" s="19"/>
      <c r="V30" s="19"/>
    </row>
    <row r="31">
      <c r="A31" s="182" t="s">
        <v>49</v>
      </c>
      <c r="B31" s="183"/>
      <c r="C31" s="183"/>
      <c r="D31" s="184"/>
      <c r="E31" s="184"/>
      <c r="F31" s="184"/>
      <c r="G31" s="184"/>
      <c r="H31" s="184"/>
      <c r="I31" s="184"/>
      <c r="J31" s="184"/>
      <c r="K31" s="184"/>
      <c r="L31" s="184"/>
      <c r="M31" s="184"/>
      <c r="N31" s="184"/>
      <c r="O31" s="184"/>
      <c r="P31" s="184"/>
      <c r="Q31" s="184"/>
      <c r="R31" s="184"/>
      <c r="S31" s="184"/>
      <c r="T31" s="184"/>
      <c r="U31" s="184"/>
      <c r="V31" s="184"/>
    </row>
    <row r="32">
      <c r="A32" s="185" t="s">
        <v>45</v>
      </c>
      <c r="B32" s="186"/>
      <c r="C32" s="187" t="s">
        <v>50</v>
      </c>
      <c r="D32" s="188"/>
      <c r="E32" s="188"/>
      <c r="F32" s="188"/>
      <c r="G32" s="188"/>
      <c r="H32" s="188"/>
      <c r="I32" s="188"/>
      <c r="J32" s="188"/>
      <c r="K32" s="188"/>
      <c r="L32" s="188"/>
      <c r="M32" s="188"/>
      <c r="N32" s="188"/>
      <c r="O32" s="188"/>
      <c r="P32" s="188"/>
      <c r="Q32" s="188"/>
      <c r="R32" s="188"/>
      <c r="S32" s="188"/>
      <c r="T32" s="188"/>
      <c r="U32" s="188"/>
      <c r="V32" s="188"/>
    </row>
    <row r="33">
      <c r="A33" s="189" t="s">
        <v>46</v>
      </c>
      <c r="B33" s="183"/>
      <c r="C33" s="189" t="s">
        <v>51</v>
      </c>
      <c r="D33" s="184"/>
      <c r="E33" s="184"/>
      <c r="F33" s="184"/>
      <c r="G33" s="184"/>
      <c r="H33" s="184"/>
      <c r="I33" s="184"/>
      <c r="J33" s="184"/>
      <c r="K33" s="184"/>
      <c r="L33" s="184"/>
      <c r="M33" s="184"/>
      <c r="N33" s="184"/>
      <c r="O33" s="184"/>
      <c r="P33" s="184"/>
      <c r="Q33" s="184"/>
      <c r="R33" s="184"/>
      <c r="S33" s="184"/>
      <c r="T33" s="184"/>
      <c r="U33" s="184"/>
      <c r="V33" s="184"/>
    </row>
    <row r="34">
      <c r="A34" s="185" t="s">
        <v>47</v>
      </c>
      <c r="B34" s="186"/>
      <c r="C34" s="185" t="s">
        <v>52</v>
      </c>
      <c r="D34" s="188"/>
      <c r="E34" s="188"/>
      <c r="F34" s="188"/>
      <c r="G34" s="188"/>
      <c r="H34" s="188"/>
      <c r="I34" s="188"/>
      <c r="J34" s="188"/>
      <c r="K34" s="188"/>
      <c r="L34" s="188"/>
      <c r="M34" s="188"/>
      <c r="N34" s="188"/>
      <c r="O34" s="188"/>
      <c r="P34" s="188"/>
      <c r="Q34" s="188"/>
      <c r="R34" s="188"/>
      <c r="S34" s="188"/>
      <c r="T34" s="188"/>
      <c r="U34" s="188"/>
      <c r="V34" s="188"/>
    </row>
    <row r="35">
      <c r="A35" s="189" t="s">
        <v>48</v>
      </c>
      <c r="B35" s="183"/>
      <c r="C35" s="190" t="s">
        <v>53</v>
      </c>
      <c r="D35" s="184"/>
      <c r="E35" s="184"/>
      <c r="F35" s="184"/>
      <c r="G35" s="184"/>
      <c r="H35" s="184"/>
      <c r="I35" s="184"/>
      <c r="J35" s="184"/>
      <c r="K35" s="184"/>
      <c r="L35" s="184"/>
      <c r="M35" s="184"/>
      <c r="N35" s="184"/>
      <c r="O35" s="184"/>
      <c r="P35" s="184"/>
      <c r="Q35" s="184"/>
      <c r="R35" s="184"/>
      <c r="S35" s="184"/>
      <c r="T35" s="184"/>
      <c r="U35" s="184"/>
      <c r="V35" s="184"/>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