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<sst xmlns="http://schemas.openxmlformats.org/spreadsheetml/2006/main" count="378" uniqueCount="61">
  <si>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</si>
  <si>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</si>
  <si>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</si>
  <si>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</si>
  <si>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</si>
  <si>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</si>
  <si>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</si>
  <si>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</si>
  <si>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</si>
  <si>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</si>
  <si>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</si>
  <si>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</si>
  <si>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</si>
  <si>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</si>
  <si>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</si>
  <si>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</si>
  <si>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</si>
  <si>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</si>
  <si>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</si>
  <si>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</si>
  <si>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</si>
  <si>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</si>
  <si>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</si>
  <si>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</si>
  <si>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</si>
  <si>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</si>
  <si>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</si>
  <si>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</si>
  <si>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</si>
  <si>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</si>
  <si>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</si>
  <si>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</si>
  <si>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</si>
  <si>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The authors present two strategies for the application of test case prioritization using a learning-based approach (so called, COLEMAN) in the continuous integration of highly configurable software. The strategies are avaluated and compared to randome and deterministic (optimal) approaches in two real-worl scenarios: the libssh library and the Distributed and Unified Numerics Environment (DUNE10) system.</t>
  </si>
  <si>
    <t>AI/ML</t>
  </si>
  <si>
    <t>Resource</t>
  </si>
  <si>
    <t>DevOps</t>
  </si>
  <si>
    <t>Process</t>
  </si>
  <si>
    <t>n.a.</t>
  </si>
  <si>
    <t>N</t>
  </si>
  <si>
    <t>&lt;add your comment here if any&gt;</t>
  </si>
  <si>
    <t>Y</t>
  </si>
  <si>
    <t>Journal</t>
  </si>
  <si>
    <t>Empirical Software Engineering</t>
  </si>
  <si>
    <t>Test case prioritization</t>
  </si>
  <si>
    <t>Software product line</t>
  </si>
  <si>
    <t>Continuous integration</t>
  </si>
  <si>
    <t>Highly configurable software</t>
  </si>
  <si>
    <t>Future research directions (as stated by authors, if any)</t>
  </si>
  <si>
    <t xml:space="preserve">Reviewer </t>
  </si>
  <si>
    <t>Abel Gomez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</si>
  <si>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</si>
  <si>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</si>
  <si>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</si>
  <si>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</si>
  <si>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</si>
  <si>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</si>
  <si>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</si>
  <si>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</si>
  <si>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</si>
  <si>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&lt;Please report the main contributions of the paper as stated by the authors. If not explicitly elicited, report the main research areas, if not clear from the keywords.&gt;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</si>
</sst>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The authors present two strategies for the application of test case prioritization using a learning-based approach (so called, COLEMAN) in the continuous integration of highly configurable software. The strategies are avaluated and compared to randome and deterministic (optimal) approaches in two real-worl scenarios: the libssh library and the Distributed and Unified Numerics Environment (DUNE10) system.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Y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Y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N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Journal</v>
      </c>
      <c r="D13" s="27" t="str">
        <f t="shared" si="13"/>
        <v>Empirical Software Engineering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Y</v>
      </c>
      <c r="D14" s="26">
        <f>IF(OR(EXACT(C7,"Y")),1,0)</f>
        <v>0</v>
      </c>
      <c r="E14" s="26">
        <f>IF(OR(EXACT(C9,"Y")),1,0)</f>
        <v>1</v>
      </c>
      <c r="F14" s="26">
        <f t="shared" ref="F14:F16" si="14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Test case prioritization</v>
      </c>
      <c r="D19" s="31" t="str">
        <f>K58</f>
        <v>Software product line</v>
      </c>
      <c r="E19" s="31" t="str">
        <f>K59</f>
        <v>Continuous integration</v>
      </c>
      <c r="F19" s="31" t="str">
        <f>K60</f>
        <v>Highly configurable software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Y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34</v>
      </c>
      <c r="Y21" s="40">
        <f t="shared" si="16"/>
        <v>-3</v>
      </c>
      <c r="Z21" s="40">
        <f t="shared" si="16"/>
        <v>0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AI/ML</v>
      </c>
      <c r="D25" s="58" t="str">
        <f>'1'!E$3</f>
        <v>Resource</v>
      </c>
      <c r="E25" s="59" t="str">
        <f t="shared" ref="E25:E36" si="18">CONCATENATE(C25," ",D25)</f>
        <v>AI/ML Resource</v>
      </c>
      <c r="F25" s="59"/>
      <c r="G25" s="59" t="str">
        <f>IFERROR(__xludf.DUMMYFUNCTION("IFNA(UNIQUE(FILTER(E25:E36, E25:E36&lt;&gt;""n.a. n.a."")),""n.a."")"),"AI/ML Resource")</f>
        <v>AI/ML Resource</v>
      </c>
      <c r="H25" s="59"/>
      <c r="I25" s="59" t="str">
        <f>IFERROR(__xludf.DUMMYFUNCTION("IFERROR(SPLIT($G25,"" ""),"""")"),"AI/ML")</f>
        <v>AI/ML</v>
      </c>
      <c r="J25" s="59" t="str">
        <f>IFERROR(__xludf.DUMMYFUNCTION("""COMPUTED_VALUE"""),"Resource")</f>
        <v>Resource</v>
      </c>
      <c r="K25" s="60" t="str">
        <f t="shared" ref="K25:L25" si="17">IF(NOT(I25=""),I25,"n.a.")</f>
        <v>AI/ML</v>
      </c>
      <c r="L25" s="60" t="str">
        <f t="shared" si="17"/>
        <v>Resource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DevOps</v>
      </c>
      <c r="D26" s="58" t="str">
        <f>'1'!G$3</f>
        <v>Process</v>
      </c>
      <c r="E26" s="65" t="str">
        <f t="shared" si="18"/>
        <v>DevOps Process</v>
      </c>
      <c r="F26" s="65"/>
      <c r="G26" s="65" t="str">
        <f>IFERROR(__xludf.DUMMYFUNCTION("""COMPUTED_VALUE"""),"DevOps Process")</f>
        <v>DevOps Process</v>
      </c>
      <c r="H26" s="65"/>
      <c r="I26" s="65" t="str">
        <f>IFERROR(__xludf.DUMMYFUNCTION("IFERROR(SPLIT($G26,"" ""),"""")"),"DevOps")</f>
        <v>DevOps</v>
      </c>
      <c r="J26" s="65" t="str">
        <f>IFERROR(__xludf.DUMMYFUNCTION("""COMPUTED_VALUE"""),"Process")</f>
        <v>Process</v>
      </c>
      <c r="K26" s="66" t="str">
        <f t="shared" ref="K26:L26" si="19">IF(NOT(I26=""),I26,"n.a.")</f>
        <v>DevOps</v>
      </c>
      <c r="L26" s="66" t="str">
        <f t="shared" si="19"/>
        <v>Process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20">IF(NOT(I27=""),I27,"n.a.")</f>
        <v>n.a.</v>
      </c>
      <c r="L27" s="60" t="str">
        <f t="shared" si="20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n.a.</v>
      </c>
      <c r="D28" s="68" t="str">
        <f>'2'!E$3</f>
        <v>n.a.</v>
      </c>
      <c r="E28" s="65" t="str">
        <f t="shared" si="18"/>
        <v>n.a. n.a.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n.a.</v>
      </c>
      <c r="D47" s="82"/>
      <c r="E47" s="82"/>
      <c r="F47" s="82"/>
      <c r="G47" s="82" t="str">
        <f>IFERROR(__xludf.DUMMYFUNCTION("IFNA(UNIQUE(FILTER(C47:C56, C47:C56&lt;&gt;""n.a."")),""n.a."")"),"n.a.")</f>
        <v>n.a.</v>
      </c>
      <c r="H47" s="82"/>
      <c r="I47" s="83" t="str">
        <f t="shared" si="27"/>
        <v>n.a.</v>
      </c>
      <c r="J47" s="82"/>
      <c r="K47" s="84" t="str">
        <f t="shared" si="28"/>
        <v>n.a.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Test case prioritization</v>
      </c>
      <c r="D57" s="97"/>
      <c r="E57" s="97"/>
      <c r="F57" s="97"/>
      <c r="G57" s="82" t="str">
        <f>IFERROR(__xludf.DUMMYFUNCTION("IFNA(UNIQUE(FILTER(C57:C66, C57:C66&lt;&gt;""n.a."")),""n.a."")"),"Test case prioritization")</f>
        <v>Test case prioritization</v>
      </c>
      <c r="H57" s="97"/>
      <c r="I57" s="83" t="str">
        <f t="shared" si="27"/>
        <v>Test case prioritization</v>
      </c>
      <c r="J57" s="97"/>
      <c r="K57" s="84" t="str">
        <f t="shared" si="28"/>
        <v>Test case prioritization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Software product line</v>
      </c>
      <c r="D58" s="88"/>
      <c r="E58" s="88"/>
      <c r="F58" s="88"/>
      <c r="G58" s="88" t="str">
        <f>IFERROR(__xludf.DUMMYFUNCTION("""COMPUTED_VALUE"""),"Software product line")</f>
        <v>Software product line</v>
      </c>
      <c r="H58" s="88"/>
      <c r="I58" s="65" t="str">
        <f t="shared" si="27"/>
        <v>Software product line</v>
      </c>
      <c r="J58" s="88"/>
      <c r="K58" s="66" t="str">
        <f t="shared" si="28"/>
        <v>Software product line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Continuous integration</v>
      </c>
      <c r="D59" s="90"/>
      <c r="E59" s="90"/>
      <c r="F59" s="90"/>
      <c r="G59" s="90" t="str">
        <f>IFERROR(__xludf.DUMMYFUNCTION("""COMPUTED_VALUE"""),"Continuous integration")</f>
        <v>Continuous integration</v>
      </c>
      <c r="H59" s="90"/>
      <c r="I59" s="59" t="str">
        <f t="shared" si="27"/>
        <v>Continuous integration</v>
      </c>
      <c r="J59" s="90"/>
      <c r="K59" s="60" t="str">
        <f t="shared" si="28"/>
        <v>Continuous integration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Highly configurable software</v>
      </c>
      <c r="D60" s="88"/>
      <c r="E60" s="88"/>
      <c r="F60" s="88"/>
      <c r="G60" s="88" t="str">
        <f>IFERROR(__xludf.DUMMYFUNCTION("""COMPUTED_VALUE"""),"Highly configurable software")</f>
        <v>Highly configurable software</v>
      </c>
      <c r="H60" s="88"/>
      <c r="I60" s="65" t="str">
        <f t="shared" si="27"/>
        <v>Highly configurable software</v>
      </c>
      <c r="J60" s="88"/>
      <c r="K60" s="66" t="str">
        <f t="shared" si="28"/>
        <v>Highly configurable software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Journal</v>
      </c>
      <c r="D67" s="13" t="str">
        <f>'1'!E13</f>
        <v>Empirical Software Engineering</v>
      </c>
      <c r="E67" s="59" t="str">
        <f t="shared" ref="E67:E68" si="29">CONCATENATE(C67,"---",D67)</f>
        <v>Journal---Empirical Software Engineering</v>
      </c>
      <c r="F67" s="59"/>
      <c r="G67" s="59" t="str">
        <f>IFERROR(__xludf.DUMMYFUNCTION("IFNA(UNIQUE(FILTER(E67:E68, E67:E68&lt;&gt;""n.a"")),""n.a."")"),"Journal---Empirical Software Engineering")</f>
        <v>Journal---Empirical Software Engineering</v>
      </c>
      <c r="H67" s="59"/>
      <c r="I67" s="59" t="str">
        <f>IFERROR(__xludf.DUMMYFUNCTION("IFERROR(SPLIT($G67,""---""),"""")"),"Journal")</f>
        <v>Journal</v>
      </c>
      <c r="J67" s="59" t="str">
        <f>IFERROR(__xludf.DUMMYFUNCTION("""COMPUTED_VALUE"""),"Empirical Software Engineering")</f>
        <v>Empirical Software Engineering</v>
      </c>
      <c r="K67" s="60" t="str">
        <f t="shared" si="28"/>
        <v>Journal</v>
      </c>
      <c r="L67" s="60" t="str">
        <f>IF(NOT(J67=""),J67,"n.a.")</f>
        <v>Empirical Software Engineering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n.a.</v>
      </c>
      <c r="D68" s="26" t="str">
        <f>'2'!E13</f>
        <v/>
      </c>
      <c r="E68" s="65" t="str">
        <f t="shared" si="29"/>
        <v>n.a.---</v>
      </c>
      <c r="F68" s="65"/>
      <c r="G68" s="65" t="str">
        <f>IFERROR(__xludf.DUMMYFUNCTION("""COMPUTED_VALUE"""),"n.a.---")</f>
        <v>n.a.---</v>
      </c>
      <c r="H68" s="65"/>
      <c r="I68" s="65" t="str">
        <f>IFERROR(__xludf.DUMMYFUNCTION("IFERROR(SPLIT($G68,""---""),"""")"),"n.a.")</f>
        <v>n.a.</v>
      </c>
      <c r="J68" s="65"/>
      <c r="K68" s="66" t="str">
        <f t="shared" si="28"/>
        <v>n.a.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36</v>
      </c>
      <c r="G3" s="111" t="s">
        <v>37</v>
      </c>
      <c r="H3" s="111" t="s">
        <v>38</v>
      </c>
      <c r="I3" s="111" t="s">
        <v>38</v>
      </c>
      <c r="J3" s="111" t="s">
        <v>38</v>
      </c>
      <c r="K3" s="111" t="s">
        <v>38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39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40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39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40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39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40</v>
      </c>
      <c r="W6" s="121"/>
    </row>
    <row r="7">
      <c r="A7" s="122">
        <v>1.0</v>
      </c>
      <c r="B7" s="130">
        <v>5.0</v>
      </c>
      <c r="C7" s="131" t="s">
        <v>12</v>
      </c>
      <c r="D7" s="125" t="s">
        <v>39</v>
      </c>
      <c r="E7" s="132"/>
      <c r="F7" s="132"/>
      <c r="G7" s="132"/>
      <c r="H7" s="132"/>
      <c r="I7" s="132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40</v>
      </c>
      <c r="W7" s="128"/>
    </row>
    <row r="8">
      <c r="A8" s="104">
        <v>1.0</v>
      </c>
      <c r="B8" s="133">
        <v>6.0</v>
      </c>
      <c r="C8" s="134" t="s">
        <v>13</v>
      </c>
      <c r="D8" s="116" t="s">
        <v>39</v>
      </c>
      <c r="E8" s="132"/>
      <c r="F8" s="132"/>
      <c r="G8" s="132"/>
      <c r="H8" s="132"/>
      <c r="I8" s="132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40</v>
      </c>
      <c r="W8" s="121"/>
    </row>
    <row r="9">
      <c r="A9" s="122">
        <v>1.0</v>
      </c>
      <c r="B9" s="130">
        <v>7.0</v>
      </c>
      <c r="C9" s="131" t="s">
        <v>14</v>
      </c>
      <c r="D9" s="125" t="s">
        <v>41</v>
      </c>
      <c r="E9" s="132"/>
      <c r="F9" s="132"/>
      <c r="G9" s="132"/>
      <c r="H9" s="132"/>
      <c r="I9" s="132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40</v>
      </c>
      <c r="W9" s="128"/>
    </row>
    <row r="10">
      <c r="A10" s="104">
        <v>2.0</v>
      </c>
      <c r="B10" s="133">
        <v>8.0</v>
      </c>
      <c r="C10" s="133" t="s">
        <v>15</v>
      </c>
      <c r="D10" s="135">
        <v>2.0</v>
      </c>
      <c r="E10" s="136"/>
      <c r="F10" s="136"/>
      <c r="G10" s="136"/>
      <c r="H10" s="136"/>
      <c r="I10" s="136"/>
      <c r="J10" s="118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29" t="s">
        <v>40</v>
      </c>
      <c r="W10" s="138"/>
    </row>
    <row r="11">
      <c r="A11" s="122">
        <v>2.0</v>
      </c>
      <c r="B11" s="130">
        <v>9.0</v>
      </c>
      <c r="C11" s="139" t="s">
        <v>16</v>
      </c>
      <c r="D11" s="140" t="s">
        <v>39</v>
      </c>
      <c r="E11" s="136"/>
      <c r="F11" s="136"/>
      <c r="G11" s="136"/>
      <c r="H11" s="136"/>
      <c r="I11" s="136"/>
      <c r="J11" s="118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27" t="s">
        <v>40</v>
      </c>
      <c r="W11" s="141"/>
    </row>
    <row r="12">
      <c r="A12" s="104" t="s">
        <v>32</v>
      </c>
      <c r="B12" s="133">
        <v>10.0</v>
      </c>
      <c r="C12" s="133" t="s">
        <v>17</v>
      </c>
      <c r="D12" s="135" t="s">
        <v>38</v>
      </c>
      <c r="E12" s="135" t="s">
        <v>38</v>
      </c>
      <c r="F12" s="135" t="s">
        <v>38</v>
      </c>
      <c r="G12" s="135" t="s">
        <v>38</v>
      </c>
      <c r="H12" s="135" t="s">
        <v>38</v>
      </c>
      <c r="I12" s="136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40</v>
      </c>
      <c r="W12" s="121"/>
    </row>
    <row r="13">
      <c r="A13" s="122">
        <v>3.0</v>
      </c>
      <c r="B13" s="130">
        <v>11.0</v>
      </c>
      <c r="C13" s="130" t="s">
        <v>18</v>
      </c>
      <c r="D13" s="142" t="s">
        <v>42</v>
      </c>
      <c r="E13" s="143" t="s">
        <v>43</v>
      </c>
      <c r="F13" s="144"/>
      <c r="G13" s="144"/>
      <c r="H13" s="136"/>
      <c r="I13" s="136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40</v>
      </c>
      <c r="W13" s="128"/>
    </row>
    <row r="14">
      <c r="A14" s="104">
        <v>1.0</v>
      </c>
      <c r="B14" s="133">
        <v>12.0</v>
      </c>
      <c r="C14" s="133" t="s">
        <v>19</v>
      </c>
      <c r="D14" s="145" t="str">
        <f t="shared" ref="D14:D16" si="1">IF(G14&gt;0,"Y","N")</f>
        <v>Y</v>
      </c>
      <c r="E14" s="146">
        <f>IF(OR(EXACT(D7,"Y")),1,0)</f>
        <v>0</v>
      </c>
      <c r="F14" s="146">
        <f>IF(OR(EXACT(D9,"Y")),1,0)</f>
        <v>1</v>
      </c>
      <c r="G14" s="146">
        <f t="shared" ref="G14:G16" si="2">E14+F14</f>
        <v>1</v>
      </c>
      <c r="H14" s="147"/>
      <c r="I14" s="136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40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N</v>
      </c>
      <c r="E15" s="148">
        <f t="shared" ref="E15:E16" si="3">IF(OR(EXACT(D4,"Y")),1,0)</f>
        <v>0</v>
      </c>
      <c r="F15" s="148">
        <f>IF(OR(EXACT(D6,"Y")),1,0)</f>
        <v>0</v>
      </c>
      <c r="G15" s="148">
        <f t="shared" si="2"/>
        <v>0</v>
      </c>
      <c r="H15" s="147"/>
      <c r="I15" s="136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40</v>
      </c>
      <c r="W15" s="128"/>
    </row>
    <row r="16">
      <c r="A16" s="104">
        <v>1.0</v>
      </c>
      <c r="B16" s="133">
        <v>14.0</v>
      </c>
      <c r="C16" s="133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6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40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6"/>
      <c r="I17" s="136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40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38</v>
      </c>
      <c r="E18" s="116" t="s">
        <v>38</v>
      </c>
      <c r="F18" s="116" t="s">
        <v>38</v>
      </c>
      <c r="G18" s="116" t="s">
        <v>38</v>
      </c>
      <c r="H18" s="116" t="s">
        <v>38</v>
      </c>
      <c r="I18" s="136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40</v>
      </c>
      <c r="W18" s="121"/>
    </row>
    <row r="19">
      <c r="A19" s="122">
        <v>3.0</v>
      </c>
      <c r="B19" s="152">
        <v>17.0</v>
      </c>
      <c r="C19" s="152" t="s">
        <v>24</v>
      </c>
      <c r="D19" s="153" t="s">
        <v>44</v>
      </c>
      <c r="E19" s="154" t="s">
        <v>45</v>
      </c>
      <c r="F19" s="155" t="s">
        <v>46</v>
      </c>
      <c r="G19" s="155" t="s">
        <v>47</v>
      </c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40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40</v>
      </c>
      <c r="W20" s="109"/>
    </row>
    <row r="21">
      <c r="A21" s="163">
        <v>4.0</v>
      </c>
      <c r="B21" s="164">
        <v>19.0</v>
      </c>
      <c r="C21" s="164" t="s">
        <v>48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49</v>
      </c>
      <c r="D25" s="174" t="s">
        <v>50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51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52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53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54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55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51</v>
      </c>
      <c r="B32" s="193"/>
      <c r="C32" s="194" t="s">
        <v>56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52</v>
      </c>
      <c r="B33" s="190"/>
      <c r="C33" s="196" t="s">
        <v>57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53</v>
      </c>
      <c r="B34" s="193"/>
      <c r="C34" s="192" t="s">
        <v>58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54</v>
      </c>
      <c r="B35" s="190"/>
      <c r="C35" s="197" t="s">
        <v>59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60</v>
      </c>
    </row>
    <row r="3">
      <c r="B3" s="110"/>
      <c r="C3" s="110"/>
      <c r="D3" s="111" t="s">
        <v>38</v>
      </c>
      <c r="E3" s="111" t="s">
        <v>38</v>
      </c>
      <c r="F3" s="111" t="s">
        <v>38</v>
      </c>
      <c r="G3" s="111" t="s">
        <v>38</v>
      </c>
      <c r="H3" s="111" t="s">
        <v>38</v>
      </c>
      <c r="I3" s="111" t="s">
        <v>38</v>
      </c>
      <c r="J3" s="111" t="s">
        <v>38</v>
      </c>
      <c r="K3" s="111" t="s">
        <v>38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38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40</v>
      </c>
    </row>
    <row r="5">
      <c r="A5" s="122">
        <v>1.0</v>
      </c>
      <c r="B5" s="204">
        <v>3.0</v>
      </c>
      <c r="C5" s="205" t="s">
        <v>10</v>
      </c>
      <c r="D5" s="125" t="s">
        <v>38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40</v>
      </c>
    </row>
    <row r="6">
      <c r="A6" s="104">
        <v>1.0</v>
      </c>
      <c r="B6" s="199">
        <v>4.0</v>
      </c>
      <c r="C6" s="200" t="s">
        <v>11</v>
      </c>
      <c r="D6" s="116" t="s">
        <v>38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40</v>
      </c>
    </row>
    <row r="7">
      <c r="A7" s="122">
        <v>1.0</v>
      </c>
      <c r="B7" s="208">
        <v>5.0</v>
      </c>
      <c r="C7" s="209" t="s">
        <v>12</v>
      </c>
      <c r="D7" s="142" t="s">
        <v>38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40</v>
      </c>
    </row>
    <row r="8">
      <c r="A8" s="104">
        <v>1.0</v>
      </c>
      <c r="B8" s="211">
        <v>6.0</v>
      </c>
      <c r="C8" s="212" t="s">
        <v>13</v>
      </c>
      <c r="D8" s="135" t="s">
        <v>38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40</v>
      </c>
    </row>
    <row r="9">
      <c r="A9" s="122">
        <v>1.0</v>
      </c>
      <c r="B9" s="208">
        <v>7.0</v>
      </c>
      <c r="C9" s="209" t="s">
        <v>14</v>
      </c>
      <c r="D9" s="142" t="s">
        <v>41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40</v>
      </c>
    </row>
    <row r="10">
      <c r="A10" s="104">
        <v>2.0</v>
      </c>
      <c r="B10" s="211">
        <v>8.0</v>
      </c>
      <c r="C10" s="211" t="s">
        <v>15</v>
      </c>
      <c r="D10" s="135" t="s">
        <v>38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40</v>
      </c>
    </row>
    <row r="11">
      <c r="A11" s="122">
        <v>2.0</v>
      </c>
      <c r="B11" s="208">
        <v>9.0</v>
      </c>
      <c r="C11" s="214" t="s">
        <v>16</v>
      </c>
      <c r="D11" s="140" t="s">
        <v>38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40</v>
      </c>
    </row>
    <row r="12">
      <c r="A12" s="104" t="s">
        <v>32</v>
      </c>
      <c r="B12" s="211">
        <v>10.0</v>
      </c>
      <c r="C12" s="211" t="s">
        <v>17</v>
      </c>
      <c r="D12" s="135" t="s">
        <v>38</v>
      </c>
      <c r="E12" s="215" t="s">
        <v>38</v>
      </c>
      <c r="F12" s="215" t="s">
        <v>38</v>
      </c>
      <c r="G12" s="215" t="s">
        <v>38</v>
      </c>
      <c r="H12" s="215" t="s">
        <v>38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40</v>
      </c>
    </row>
    <row r="13">
      <c r="A13" s="122">
        <v>3.0</v>
      </c>
      <c r="B13" s="208">
        <v>11.0</v>
      </c>
      <c r="C13" s="208" t="s">
        <v>18</v>
      </c>
      <c r="D13" s="142" t="s">
        <v>38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40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Y</v>
      </c>
      <c r="E14" s="218">
        <f>IF(OR(EXACT(D7,"Y")),1,0)</f>
        <v>0</v>
      </c>
      <c r="F14" s="219">
        <f>IF(OR(EXACT(D9,"Y")),1,0)</f>
        <v>1</v>
      </c>
      <c r="G14" s="219">
        <f t="shared" ref="G14:G16" si="2">E14+F14</f>
        <v>1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40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40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40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40</v>
      </c>
    </row>
    <row r="18">
      <c r="A18" s="104">
        <v>3.0</v>
      </c>
      <c r="B18" s="224">
        <v>16.0</v>
      </c>
      <c r="C18" s="199" t="s">
        <v>23</v>
      </c>
      <c r="D18" s="225" t="s">
        <v>38</v>
      </c>
      <c r="E18" s="225" t="s">
        <v>38</v>
      </c>
      <c r="F18" s="225" t="s">
        <v>38</v>
      </c>
      <c r="G18" s="225" t="s">
        <v>38</v>
      </c>
      <c r="H18" s="225" t="s">
        <v>38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40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40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40</v>
      </c>
    </row>
    <row r="21">
      <c r="A21" s="163">
        <v>4.0</v>
      </c>
      <c r="B21" s="164">
        <v>19.0</v>
      </c>
      <c r="C21" s="164" t="s">
        <v>48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49</v>
      </c>
      <c r="D25" s="174" t="s">
        <v>38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51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52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53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54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55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51</v>
      </c>
      <c r="B32" s="193"/>
      <c r="C32" s="194" t="s">
        <v>56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52</v>
      </c>
      <c r="B33" s="190"/>
      <c r="C33" s="196" t="s">
        <v>57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53</v>
      </c>
      <c r="B34" s="193"/>
      <c r="C34" s="192" t="s">
        <v>58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54</v>
      </c>
      <c r="B35" s="190"/>
      <c r="C35" s="197" t="s">
        <v>59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60</v>
      </c>
    </row>
    <row r="3">
      <c r="B3" s="110"/>
      <c r="C3" s="110"/>
      <c r="D3" s="111" t="s">
        <v>38</v>
      </c>
      <c r="E3" s="111" t="s">
        <v>38</v>
      </c>
      <c r="F3" s="111" t="s">
        <v>38</v>
      </c>
      <c r="G3" s="111" t="s">
        <v>38</v>
      </c>
      <c r="H3" s="111" t="s">
        <v>38</v>
      </c>
      <c r="I3" s="111" t="s">
        <v>38</v>
      </c>
      <c r="J3" s="111" t="s">
        <v>38</v>
      </c>
      <c r="K3" s="111" t="s">
        <v>38</v>
      </c>
      <c r="L3" s="111" t="s">
        <v>38</v>
      </c>
      <c r="M3" s="111" t="s">
        <v>38</v>
      </c>
      <c r="N3" s="111" t="s">
        <v>38</v>
      </c>
      <c r="O3" s="111" t="s">
        <v>38</v>
      </c>
      <c r="P3" s="111" t="s">
        <v>38</v>
      </c>
      <c r="Q3" s="111" t="s">
        <v>38</v>
      </c>
      <c r="R3" s="111" t="s">
        <v>38</v>
      </c>
      <c r="S3" s="111" t="s">
        <v>38</v>
      </c>
      <c r="T3" s="111" t="s">
        <v>38</v>
      </c>
      <c r="U3" s="111" t="s">
        <v>38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38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40</v>
      </c>
    </row>
    <row r="5">
      <c r="A5" s="122">
        <v>1.0</v>
      </c>
      <c r="B5" s="204">
        <v>3.0</v>
      </c>
      <c r="C5" s="205" t="s">
        <v>10</v>
      </c>
      <c r="D5" s="125" t="s">
        <v>38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40</v>
      </c>
    </row>
    <row r="6">
      <c r="A6" s="104">
        <v>1.0</v>
      </c>
      <c r="B6" s="199">
        <v>4.0</v>
      </c>
      <c r="C6" s="200" t="s">
        <v>11</v>
      </c>
      <c r="D6" s="116" t="s">
        <v>38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40</v>
      </c>
    </row>
    <row r="7">
      <c r="A7" s="122">
        <v>1.0</v>
      </c>
      <c r="B7" s="208">
        <v>5.0</v>
      </c>
      <c r="C7" s="209" t="s">
        <v>12</v>
      </c>
      <c r="D7" s="142" t="s">
        <v>38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40</v>
      </c>
    </row>
    <row r="8">
      <c r="A8" s="104">
        <v>1.0</v>
      </c>
      <c r="B8" s="211">
        <v>6.0</v>
      </c>
      <c r="C8" s="212" t="s">
        <v>13</v>
      </c>
      <c r="D8" s="135" t="s">
        <v>38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40</v>
      </c>
    </row>
    <row r="9">
      <c r="A9" s="122">
        <v>1.0</v>
      </c>
      <c r="B9" s="208">
        <v>7.0</v>
      </c>
      <c r="C9" s="209" t="s">
        <v>14</v>
      </c>
      <c r="D9" s="142" t="s">
        <v>38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40</v>
      </c>
    </row>
    <row r="10">
      <c r="A10" s="104">
        <v>2.0</v>
      </c>
      <c r="B10" s="211">
        <v>8.0</v>
      </c>
      <c r="C10" s="211" t="s">
        <v>15</v>
      </c>
      <c r="D10" s="135" t="s">
        <v>38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40</v>
      </c>
    </row>
    <row r="11">
      <c r="A11" s="122">
        <v>2.0</v>
      </c>
      <c r="B11" s="208">
        <v>9.0</v>
      </c>
      <c r="C11" s="214" t="s">
        <v>16</v>
      </c>
      <c r="D11" s="140" t="s">
        <v>38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40</v>
      </c>
    </row>
    <row r="12">
      <c r="A12" s="104" t="s">
        <v>32</v>
      </c>
      <c r="B12" s="211">
        <v>10.0</v>
      </c>
      <c r="C12" s="211" t="s">
        <v>17</v>
      </c>
      <c r="D12" s="135" t="s">
        <v>38</v>
      </c>
      <c r="E12" s="215" t="s">
        <v>38</v>
      </c>
      <c r="F12" s="215" t="s">
        <v>38</v>
      </c>
      <c r="G12" s="215" t="s">
        <v>38</v>
      </c>
      <c r="H12" s="215" t="s">
        <v>38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40</v>
      </c>
    </row>
    <row r="13">
      <c r="A13" s="122">
        <v>3.0</v>
      </c>
      <c r="B13" s="208">
        <v>11.0</v>
      </c>
      <c r="C13" s="208" t="s">
        <v>18</v>
      </c>
      <c r="D13" s="142" t="s">
        <v>38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40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40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40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40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40</v>
      </c>
    </row>
    <row r="18">
      <c r="A18" s="104">
        <v>3.0</v>
      </c>
      <c r="B18" s="224">
        <v>16.0</v>
      </c>
      <c r="C18" s="199" t="s">
        <v>23</v>
      </c>
      <c r="D18" s="225" t="s">
        <v>38</v>
      </c>
      <c r="E18" s="225" t="s">
        <v>38</v>
      </c>
      <c r="F18" s="225" t="s">
        <v>38</v>
      </c>
      <c r="G18" s="225" t="s">
        <v>38</v>
      </c>
      <c r="H18" s="225" t="s">
        <v>38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40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40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40</v>
      </c>
    </row>
    <row r="21">
      <c r="A21" s="163">
        <v>4.0</v>
      </c>
      <c r="B21" s="164">
        <v>19.0</v>
      </c>
      <c r="C21" s="164" t="s">
        <v>48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49</v>
      </c>
      <c r="D25" s="174" t="s">
        <v>38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51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52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53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54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55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51</v>
      </c>
      <c r="B32" s="193"/>
      <c r="C32" s="194" t="s">
        <v>56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52</v>
      </c>
      <c r="B33" s="190"/>
      <c r="C33" s="196" t="s">
        <v>57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53</v>
      </c>
      <c r="B34" s="193"/>
      <c r="C34" s="192" t="s">
        <v>58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54</v>
      </c>
      <c r="B35" s="190"/>
      <c r="C35" s="197" t="s">
        <v>59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