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<sst xmlns="http://schemas.openxmlformats.org/spreadsheetml/2006/main" count="265" uniqueCount="61">
  <si>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</si>
  <si>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</si>
  <si>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</si>
  <si>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</si>
  <si>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</si>
  <si>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</si>
  <si>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</si>
  <si>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</si>
  <si>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</si>
  <si>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</si>
  <si>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</si>
  <si>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</si>
  <si>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</si>
  <si>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</si>
  <si>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</si>
  <si>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</si>
  <si>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</si>
  <si>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</si>
  <si>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</si>
  <si>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</si>
  <si>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</si>
  <si>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</si>
  <si>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</si>
  <si>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</si>
  <si>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</si>
  <si>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</si>
  <si>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</si>
  <si>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</si>
  <si>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</si>
  <si>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</si>
  <si>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</si>
  <si>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</si>
  <si>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</si>
  <si>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</si>
  <si>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</si>
  <si>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Resource</t>
  </si>
  <si>
    <t>DevOps</t>
  </si>
  <si>
    <t>Process</t>
  </si>
  <si>
    <t>AI/ML</t>
  </si>
  <si>
    <t>n.a.</t>
  </si>
  <si>
    <t>Y</t>
  </si>
  <si>
    <t>&lt;add your comment here if any&gt;</t>
  </si>
  <si>
    <t>Conference</t>
  </si>
  <si>
    <t>International Conference on Model Driven Engineering Languages and Systems</t>
  </si>
  <si>
    <t>application domain independent</t>
  </si>
  <si>
    <t xml:space="preserve"> </t>
  </si>
  <si>
    <t>Future research directions (as stated by authors, if any)</t>
  </si>
  <si>
    <t xml:space="preserve">Reviewer 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</si>
  <si>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</si>
  <si>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</si>
  <si>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</si>
  <si>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</si>
  <si>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</si>
  <si>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</si>
  <si>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</si>
  <si>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</si>
  <si>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</si>
  <si>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N</t>
  </si>
  <si>
    <t>Workshop</t>
  </si>
  <si>
    <t>MODELS '22: Proceedings of the 25th International Conference on Model Driven Engineering Languages and Systems: Companion Proceedings</t>
  </si>
  <si>
    <t>Abbas Rahimi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</si>
</sst>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Resource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AI/ML</v>
      </c>
      <c r="H3" s="13" t="str">
        <f t="shared" si="3"/>
        <v>n.a.</v>
      </c>
      <c r="I3" s="13" t="str">
        <f t="shared" ref="I3:J3" si="4">K28</f>
        <v>AI/ML</v>
      </c>
      <c r="J3" s="13" t="str">
        <f t="shared" si="4"/>
        <v>Process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Y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Y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International Conference on Model Driven Engineering Languages and Systems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Y</v>
      </c>
      <c r="D14" s="18">
        <f>IF(OR(EXACT(C7,"Y")),1,0)</f>
        <v>0</v>
      </c>
      <c r="E14" s="18">
        <f>IF(OR(EXACT(C9,"Y")),1,0)</f>
        <v>1</v>
      </c>
      <c r="F14" s="18">
        <f t="shared" ref="F14:F16" si="14">D14+E14</f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Y</v>
      </c>
      <c r="D16" s="18">
        <f t="shared" si="15"/>
        <v>1</v>
      </c>
      <c r="E16" s="18">
        <f>IF(OR(EXACT(C8,"Y")),1,0)</f>
        <v>0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Y</v>
      </c>
      <c r="D17" s="13">
        <f>IF(OR(AND(F14,OR(F15,F16)),AND(F15,OR(F14,F16)),AND(F16,OR(F14,F15))),1,0)</f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 </v>
      </c>
      <c r="D19" s="29" t="str">
        <f>K58</f>
        <v>n.a.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MDE</v>
      </c>
      <c r="D25" s="53" t="str">
        <f>'1'!E$3</f>
        <v>Resource</v>
      </c>
      <c r="E25" s="54" t="str">
        <f t="shared" ref="E25:E36" si="18">CONCATENATE(C25," ",D25)</f>
        <v>MDE Resource</v>
      </c>
      <c r="F25" s="54"/>
      <c r="G25" s="54" t="str">
        <f>IFERROR(__xludf.DUMMYFUNCTION("IFNA(UNIQUE(FILTER(E25:E36, E25:E36&lt;&gt;""n.a. n.a."")),""n.a."")"),"MDE Resource")</f>
        <v>MDE Resource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MDE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DevOps</v>
      </c>
      <c r="D26" s="53" t="str">
        <f>'1'!G$3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AI/ML</v>
      </c>
      <c r="D27" s="53" t="str">
        <f>'1'!I$3</f>
        <v>n.a.</v>
      </c>
      <c r="E27" s="54" t="str">
        <f t="shared" si="18"/>
        <v>AI/ML n.a.</v>
      </c>
      <c r="F27" s="54"/>
      <c r="G27" s="54" t="str">
        <f>IFERROR(__xludf.DUMMYFUNCTION("""COMPUTED_VALUE"""),"AI/ML n.a.")</f>
        <v>AI/ML n.a.</v>
      </c>
      <c r="H27" s="54"/>
      <c r="I27" s="54" t="str">
        <f>IFERROR(__xludf.DUMMYFUNCTION("IFERROR(SPLIT($G27,"" ""),"""")"),"AI/ML")</f>
        <v>AI/ML</v>
      </c>
      <c r="J27" s="54" t="str">
        <f>IFERROR(__xludf.DUMMYFUNCTION("""COMPUTED_VALUE"""),"n.a.")</f>
        <v>n.a.</v>
      </c>
      <c r="K27" s="55" t="str">
        <f t="shared" ref="K27:L27" si="20">IF(NOT(I27=""),I27,"n.a.")</f>
        <v>AI/ML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Resource</v>
      </c>
      <c r="E28" s="59" t="str">
        <f t="shared" si="18"/>
        <v>MDE Resource</v>
      </c>
      <c r="F28" s="59"/>
      <c r="G28" s="59" t="str">
        <f>IFERROR(__xludf.DUMMYFUNCTION("""COMPUTED_VALUE"""),"AI/ML Process")</f>
        <v>AI/ML Process</v>
      </c>
      <c r="H28" s="59"/>
      <c r="I28" s="59" t="str">
        <f>IFERROR(__xludf.DUMMYFUNCTION("IFERROR(SPLIT($G28,"" ""),"""")"),"AI/ML")</f>
        <v>AI/ML</v>
      </c>
      <c r="J28" s="59" t="str">
        <f>IFERROR(__xludf.DUMMYFUNCTION("""COMPUTED_VALUE"""),"Process")</f>
        <v>Process</v>
      </c>
      <c r="K28" s="60" t="str">
        <f t="shared" ref="K28:L28" si="21">IF(NOT(I28=""),I28,"n.a.")</f>
        <v>AI/ML</v>
      </c>
      <c r="L28" s="60" t="str">
        <f t="shared" si="21"/>
        <v>Process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AI/ML</v>
      </c>
      <c r="D29" s="62" t="str">
        <f>'2'!G$3</f>
        <v>Process</v>
      </c>
      <c r="E29" s="54" t="str">
        <f t="shared" si="18"/>
        <v>AI/ML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 </v>
      </c>
      <c r="D57" s="90"/>
      <c r="E57" s="90"/>
      <c r="F57" s="90"/>
      <c r="G57" s="75" t="str">
        <f>IFERROR(__xludf.DUMMYFUNCTION("IFNA(UNIQUE(FILTER(C57:C66, C57:C66&lt;&gt;""n.a."")),""n.a."")")," ")</f>
        <v> </v>
      </c>
      <c r="H57" s="90"/>
      <c r="I57" s="76" t="str">
        <f t="shared" si="27"/>
        <v> </v>
      </c>
      <c r="J57" s="90"/>
      <c r="K57" s="77" t="str">
        <f t="shared" si="28"/>
        <v> 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 </v>
      </c>
      <c r="D58" s="81"/>
      <c r="E58" s="81"/>
      <c r="F58" s="81"/>
      <c r="G58" s="81"/>
      <c r="H58" s="81"/>
      <c r="I58" s="59" t="str">
        <f t="shared" si="27"/>
        <v/>
      </c>
      <c r="J58" s="81"/>
      <c r="K58" s="60" t="str">
        <f t="shared" si="28"/>
        <v>n.a.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 </v>
      </c>
      <c r="D59" s="83"/>
      <c r="E59" s="83"/>
      <c r="F59" s="83"/>
      <c r="G59" s="83"/>
      <c r="H59" s="83"/>
      <c r="I59" s="54" t="str">
        <f t="shared" si="27"/>
        <v/>
      </c>
      <c r="J59" s="83"/>
      <c r="K59" s="55" t="str">
        <f t="shared" si="28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Conference</v>
      </c>
      <c r="D67" s="13" t="str">
        <f>'1'!E13</f>
        <v>International Conference on Model Driven Engineering Languages and Systems</v>
      </c>
      <c r="E67" s="54" t="str">
        <f t="shared" ref="E67:E68" si="29">CONCATENATE(C67,"---",D67)</f>
        <v>Conference---International Conference on Model Driven Engineering Languages and Systems</v>
      </c>
      <c r="F67" s="54"/>
      <c r="G67" s="54" t="str">
        <f>IFERROR(__xludf.DUMMYFUNCTION("IFNA(UNIQUE(FILTER(E67:E68, E67:E68&lt;&gt;""n.a"")),""n.a."")"),"Conference---International Conference on Model Driven Engineering Languages and Systems")</f>
        <v>Conference---International Conference on Model Driven Engineering Languages and Systems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IFERROR(__xludf.DUMMYFUNCTION("""COMPUTED_VALUE"""),"International Conference on Model Driven Engineering Languages and Systems")</f>
        <v>International Conference on Model Driven Engineering Languages and Systems</v>
      </c>
      <c r="K67" s="55" t="str">
        <f t="shared" si="28"/>
        <v>Conference</v>
      </c>
      <c r="L67" s="55" t="str">
        <f>IF(NOT(J67=""),J67,"n.a.")</f>
        <v>International Conference on Model Driven Engineering Languages and Systems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MODELS '22: Proceedings of the 25th International Conference on Model Driven Engineering Languages and Systems: Companion Proceedings</v>
      </c>
      <c r="E68" s="59" t="str">
        <f t="shared" si="29"/>
        <v>Workshop---MODELS '22: Proceedings of the 25th International Conference on Model Driven Engineering Languages and Systems: Companion Proceedings</v>
      </c>
      <c r="F68" s="59"/>
      <c r="G68" s="59" t="str">
        <f>IFERROR(__xludf.DUMMYFUNCTION("""COMPUTED_VALUE"""),"Workshop---MODELS '22: Proceedings of the 25th International Conference on Model Driven Engineering Languages and Systems: Companion Proceedings")</f>
        <v>Workshop---MODELS '22: Proceedings of the 25th International Conference on Model Driven Engineering Languages and Systems: Companion Proceedings</v>
      </c>
      <c r="H68" s="59"/>
      <c r="I68" s="59" t="str">
        <f>IFERROR(__xludf.DUMMYFUNCTION("IFERROR(SPLIT($G68,""---""),"""")"),"Workshop")</f>
        <v>Workshop</v>
      </c>
      <c r="J68" s="59" t="str">
        <f>IFERROR(__xludf.DUMMYFUNCTION("""COMPUTED_VALUE"""),"MODELS '22: Proceedings of the 25th International Conference on Model Driven Engineering Languages and Systems: Companion Proceedings")</f>
        <v>MODELS '22: Proceedings of the 25th International Conference on Model Driven Engineering Languages and Systems: Companion Proceedings</v>
      </c>
      <c r="K68" s="60" t="str">
        <f t="shared" si="28"/>
        <v>Workshop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39</v>
      </c>
      <c r="J3" s="104" t="s">
        <v>39</v>
      </c>
      <c r="K3" s="104" t="s">
        <v>39</v>
      </c>
      <c r="L3" s="104" t="s">
        <v>39</v>
      </c>
      <c r="M3" s="104" t="s">
        <v>39</v>
      </c>
      <c r="N3" s="104" t="s">
        <v>39</v>
      </c>
      <c r="O3" s="104" t="s">
        <v>39</v>
      </c>
      <c r="P3" s="104" t="s">
        <v>39</v>
      </c>
      <c r="Q3" s="104" t="s">
        <v>39</v>
      </c>
      <c r="R3" s="104" t="s">
        <v>39</v>
      </c>
      <c r="S3" s="104" t="s">
        <v>39</v>
      </c>
      <c r="T3" s="104" t="s">
        <v>39</v>
      </c>
      <c r="U3" s="104" t="s">
        <v>39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40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41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40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41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39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41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39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41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39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41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40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41</v>
      </c>
      <c r="W9" s="121"/>
    </row>
    <row r="10">
      <c r="A10" s="97">
        <v>2.0</v>
      </c>
      <c r="B10" s="127">
        <v>8.0</v>
      </c>
      <c r="C10" s="127" t="s">
        <v>15</v>
      </c>
      <c r="D10" s="129" t="s">
        <v>39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41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39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41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39</v>
      </c>
      <c r="E12" s="129" t="s">
        <v>39</v>
      </c>
      <c r="F12" s="129" t="s">
        <v>39</v>
      </c>
      <c r="G12" s="129" t="s">
        <v>39</v>
      </c>
      <c r="H12" s="129" t="s">
        <v>39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41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42</v>
      </c>
      <c r="E13" s="136" t="s">
        <v>43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41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Y</v>
      </c>
      <c r="E14" s="139">
        <f>IF(OR(EXACT(D7,"Y")),1,0)</f>
        <v>0</v>
      </c>
      <c r="F14" s="139">
        <f>IF(OR(EXACT(D9,"Y")),1,0)</f>
        <v>1</v>
      </c>
      <c r="G14" s="139">
        <f t="shared" ref="G14:G16" si="2">E14+F14</f>
        <v>1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41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1</v>
      </c>
      <c r="F15" s="141">
        <f>IF(OR(EXACT(D6,"Y")),1,0)</f>
        <v>0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41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Y</v>
      </c>
      <c r="E16" s="139">
        <f t="shared" si="3"/>
        <v>1</v>
      </c>
      <c r="F16" s="139">
        <f>IF(OR(EXACT(D8,"Y")),1,0)</f>
        <v>0</v>
      </c>
      <c r="G16" s="139">
        <f t="shared" si="2"/>
        <v>1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41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Y</v>
      </c>
      <c r="E17" s="141">
        <f>IF(OR(AND(G14,OR(G15,G16)),AND(G15,OR(G14,G16)),AND(G16,OR(G14,G15))),1,0)</f>
        <v>1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41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44</v>
      </c>
      <c r="E18" s="109" t="s">
        <v>39</v>
      </c>
      <c r="F18" s="109" t="s">
        <v>39</v>
      </c>
      <c r="G18" s="109" t="s">
        <v>39</v>
      </c>
      <c r="H18" s="109" t="s">
        <v>39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41</v>
      </c>
      <c r="W18" s="114"/>
    </row>
    <row r="19">
      <c r="A19" s="115">
        <v>3.0</v>
      </c>
      <c r="B19" s="145">
        <v>17.0</v>
      </c>
      <c r="C19" s="145" t="s">
        <v>24</v>
      </c>
      <c r="D19" s="146" t="s">
        <v>45</v>
      </c>
      <c r="E19" s="147" t="s">
        <v>45</v>
      </c>
      <c r="F19" s="148" t="s">
        <v>45</v>
      </c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41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41</v>
      </c>
      <c r="W20" s="102"/>
    </row>
    <row r="21">
      <c r="A21" s="156">
        <v>4.0</v>
      </c>
      <c r="B21" s="157">
        <v>19.0</v>
      </c>
      <c r="C21" s="157" t="s">
        <v>46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47</v>
      </c>
      <c r="D25" s="167" t="s">
        <v>39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48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49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50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51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52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48</v>
      </c>
      <c r="B32" s="186"/>
      <c r="C32" s="187" t="s">
        <v>53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49</v>
      </c>
      <c r="B33" s="183"/>
      <c r="C33" s="189" t="s">
        <v>54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50</v>
      </c>
      <c r="B34" s="186"/>
      <c r="C34" s="185" t="s">
        <v>55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51</v>
      </c>
      <c r="B35" s="183"/>
      <c r="C35" s="190" t="s">
        <v>56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</row>
    <row r="3">
      <c r="B3" s="103"/>
      <c r="C3" s="103"/>
      <c r="D3" s="104" t="s">
        <v>34</v>
      </c>
      <c r="E3" s="104" t="s">
        <v>35</v>
      </c>
      <c r="F3" s="104" t="s">
        <v>38</v>
      </c>
      <c r="G3" s="104" t="s">
        <v>37</v>
      </c>
      <c r="H3" s="104" t="s">
        <v>39</v>
      </c>
      <c r="I3" s="104" t="s">
        <v>39</v>
      </c>
      <c r="J3" s="104" t="s">
        <v>39</v>
      </c>
      <c r="K3" s="104" t="s">
        <v>39</v>
      </c>
      <c r="L3" s="104" t="s">
        <v>39</v>
      </c>
      <c r="M3" s="104" t="s">
        <v>39</v>
      </c>
      <c r="N3" s="104" t="s">
        <v>39</v>
      </c>
      <c r="O3" s="104" t="s">
        <v>39</v>
      </c>
      <c r="P3" s="104" t="s">
        <v>39</v>
      </c>
      <c r="Q3" s="104" t="s">
        <v>39</v>
      </c>
      <c r="R3" s="104" t="s">
        <v>39</v>
      </c>
      <c r="S3" s="104" t="s">
        <v>39</v>
      </c>
      <c r="T3" s="104" t="s">
        <v>39</v>
      </c>
      <c r="U3" s="104" t="s">
        <v>39</v>
      </c>
      <c r="V3" s="105"/>
    </row>
    <row r="4">
      <c r="A4" s="97">
        <v>1.0</v>
      </c>
      <c r="B4" s="192">
        <v>2.0</v>
      </c>
      <c r="C4" s="193" t="s">
        <v>9</v>
      </c>
      <c r="D4" s="109" t="s">
        <v>40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41</v>
      </c>
    </row>
    <row r="5">
      <c r="A5" s="115">
        <v>1.0</v>
      </c>
      <c r="B5" s="197">
        <v>3.0</v>
      </c>
      <c r="C5" s="198" t="s">
        <v>10</v>
      </c>
      <c r="D5" s="118" t="s">
        <v>40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41</v>
      </c>
    </row>
    <row r="6">
      <c r="A6" s="97">
        <v>1.0</v>
      </c>
      <c r="B6" s="192">
        <v>4.0</v>
      </c>
      <c r="C6" s="193" t="s">
        <v>11</v>
      </c>
      <c r="D6" s="109" t="s">
        <v>39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41</v>
      </c>
    </row>
    <row r="7">
      <c r="A7" s="115">
        <v>1.0</v>
      </c>
      <c r="B7" s="201">
        <v>5.0</v>
      </c>
      <c r="C7" s="202" t="s">
        <v>12</v>
      </c>
      <c r="D7" s="125" t="s">
        <v>39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41</v>
      </c>
    </row>
    <row r="8">
      <c r="A8" s="97">
        <v>1.0</v>
      </c>
      <c r="B8" s="204">
        <v>6.0</v>
      </c>
      <c r="C8" s="205" t="s">
        <v>13</v>
      </c>
      <c r="D8" s="129" t="s">
        <v>39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41</v>
      </c>
    </row>
    <row r="9">
      <c r="A9" s="115">
        <v>1.0</v>
      </c>
      <c r="B9" s="201">
        <v>7.0</v>
      </c>
      <c r="C9" s="202" t="s">
        <v>14</v>
      </c>
      <c r="D9" s="125" t="s">
        <v>40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41</v>
      </c>
    </row>
    <row r="10">
      <c r="A10" s="97">
        <v>2.0</v>
      </c>
      <c r="B10" s="204">
        <v>8.0</v>
      </c>
      <c r="C10" s="204" t="s">
        <v>15</v>
      </c>
      <c r="D10" s="129">
        <v>1.0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41</v>
      </c>
    </row>
    <row r="11">
      <c r="A11" s="115">
        <v>2.0</v>
      </c>
      <c r="B11" s="201">
        <v>9.0</v>
      </c>
      <c r="C11" s="207" t="s">
        <v>16</v>
      </c>
      <c r="D11" s="134" t="s">
        <v>57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41</v>
      </c>
    </row>
    <row r="12">
      <c r="A12" s="97" t="s">
        <v>32</v>
      </c>
      <c r="B12" s="204">
        <v>10.0</v>
      </c>
      <c r="C12" s="204" t="s">
        <v>17</v>
      </c>
      <c r="D12" s="129" t="s">
        <v>39</v>
      </c>
      <c r="E12" s="208" t="s">
        <v>39</v>
      </c>
      <c r="F12" s="208" t="s">
        <v>39</v>
      </c>
      <c r="G12" s="208" t="s">
        <v>39</v>
      </c>
      <c r="H12" s="208" t="s">
        <v>39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41</v>
      </c>
    </row>
    <row r="13">
      <c r="A13" s="115">
        <v>3.0</v>
      </c>
      <c r="B13" s="201">
        <v>11.0</v>
      </c>
      <c r="C13" s="201" t="s">
        <v>18</v>
      </c>
      <c r="D13" s="125" t="s">
        <v>58</v>
      </c>
      <c r="E13" s="209" t="s">
        <v>59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41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Y</v>
      </c>
      <c r="E14" s="211">
        <f>IF(OR(EXACT(D7,"Y")),1,0)</f>
        <v>0</v>
      </c>
      <c r="F14" s="212">
        <f>IF(OR(EXACT(D9,"Y")),1,0)</f>
        <v>1</v>
      </c>
      <c r="G14" s="212">
        <f t="shared" ref="G14:G16" si="2">E14+F14</f>
        <v>1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41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Y</v>
      </c>
      <c r="E15" s="214">
        <f t="shared" ref="E15:E16" si="3">IF(OR(EXACT(D4,"Y")),1,0)</f>
        <v>1</v>
      </c>
      <c r="F15" s="215">
        <f>IF(OR(EXACT(D6,"Y")),1,0)</f>
        <v>0</v>
      </c>
      <c r="G15" s="215">
        <f t="shared" si="2"/>
        <v>1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41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Y</v>
      </c>
      <c r="E16" s="211">
        <f t="shared" si="3"/>
        <v>1</v>
      </c>
      <c r="F16" s="212">
        <f>IF(OR(EXACT(D8,"Y")),1,0)</f>
        <v>0</v>
      </c>
      <c r="G16" s="212">
        <f t="shared" si="2"/>
        <v>1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41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Y</v>
      </c>
      <c r="E17" s="214">
        <f>IF(OR(AND(G14,OR(G15,G16)),AND(G15,OR(G14,G16)),AND(G16,OR(G14,G15))),1,0)</f>
        <v>1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41</v>
      </c>
    </row>
    <row r="18">
      <c r="A18" s="97">
        <v>3.0</v>
      </c>
      <c r="B18" s="217">
        <v>16.0</v>
      </c>
      <c r="C18" s="192" t="s">
        <v>23</v>
      </c>
      <c r="D18" s="218" t="s">
        <v>39</v>
      </c>
      <c r="E18" s="218" t="s">
        <v>39</v>
      </c>
      <c r="F18" s="218" t="s">
        <v>39</v>
      </c>
      <c r="G18" s="218" t="s">
        <v>39</v>
      </c>
      <c r="H18" s="218" t="s">
        <v>39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41</v>
      </c>
    </row>
    <row r="19">
      <c r="A19" s="115">
        <v>3.0</v>
      </c>
      <c r="B19" s="145">
        <v>17.0</v>
      </c>
      <c r="C19" s="145" t="s">
        <v>24</v>
      </c>
      <c r="D19" s="146"/>
      <c r="E19" s="146"/>
      <c r="F19" s="219"/>
      <c r="G19" s="219"/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41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41</v>
      </c>
    </row>
    <row r="21">
      <c r="A21" s="156">
        <v>4.0</v>
      </c>
      <c r="B21" s="157">
        <v>19.0</v>
      </c>
      <c r="C21" s="157" t="s">
        <v>46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47</v>
      </c>
      <c r="D25" s="167" t="s">
        <v>60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48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49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50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51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52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48</v>
      </c>
      <c r="B32" s="186"/>
      <c r="C32" s="187" t="s">
        <v>53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49</v>
      </c>
      <c r="B33" s="183"/>
      <c r="C33" s="189" t="s">
        <v>54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50</v>
      </c>
      <c r="B34" s="186"/>
      <c r="C34" s="185" t="s">
        <v>55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51</v>
      </c>
      <c r="B35" s="183"/>
      <c r="C35" s="190" t="s">
        <v>56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