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<sst xmlns="http://schemas.openxmlformats.org/spreadsheetml/2006/main" count="269" uniqueCount="72">
  <si>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</si>
  <si>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</si>
  <si>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</si>
  <si>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</si>
  <si>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</si>
  <si>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</si>
  <si>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</si>
  <si>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</si>
  <si>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</si>
  <si>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</si>
  <si>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</si>
  <si>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</si>
  <si>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</si>
  <si>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</si>
  <si>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</si>
  <si>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</si>
  <si>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</si>
  <si>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</si>
  <si>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</si>
  <si>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</si>
  <si>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</si>
  <si>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</si>
  <si>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</si>
  <si>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</si>
  <si>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</si>
  <si>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</si>
  <si>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</si>
  <si>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</si>
  <si>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</si>
  <si>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</si>
  <si>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</si>
  <si>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</si>
  <si>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</si>
  <si>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This paper contributes a new approach combining model maturity with service cooperation as a metric to evaluate the quality of model composition in the Cloud, in the context of so-called Modeling and Simulation as a Service (MSaaS). To ensure a proper "model service composition for simulation" (MSCS), the authors propose a new AI algorithm. The proposed approach and algorithm has been evaluated in the context of four case studies.</t>
  </si>
  <si>
    <t>AI/ML</t>
  </si>
  <si>
    <t>Resource</t>
  </si>
  <si>
    <t>MDE</t>
  </si>
  <si>
    <t>Product</t>
  </si>
  <si>
    <t>n.a.</t>
  </si>
  <si>
    <t>Y</t>
  </si>
  <si>
    <t>&lt;add your comment here if any&gt;</t>
  </si>
  <si>
    <t>N</t>
  </si>
  <si>
    <t>Cf. description of the contributions right before.</t>
  </si>
  <si>
    <t>These are actually 3 experiments plus one actual case study in the healthcare domain.</t>
  </si>
  <si>
    <t>Modelling</t>
  </si>
  <si>
    <t>Journal</t>
  </si>
  <si>
    <t>Simulation Modelling Practice and Theory</t>
  </si>
  <si>
    <t>This is a complete journal article published in a good journal.</t>
  </si>
  <si>
    <t>application domain independent</t>
  </si>
  <si>
    <t>Modeling and simulation (M&amp;S)</t>
  </si>
  <si>
    <t>Cloud computing</t>
  </si>
  <si>
    <t>MSaaS</t>
  </si>
  <si>
    <t>Model service composition for simulation
(MSCS)</t>
  </si>
  <si>
    <t>Model maturity</t>
  </si>
  <si>
    <t>Evolutionary algorithm</t>
  </si>
  <si>
    <t>Future research directions (as stated by authors, if any)</t>
  </si>
  <si>
    <t>Study other QoS characteristics of Model and Simulation (in addition to mode maturity).</t>
  </si>
  <si>
    <t>Parameter adjustment and code refactoring to improve the operational efficiency of the proposed AI algorithm.</t>
  </si>
  <si>
    <t>More variable objective functions of model maturity to be explored.</t>
  </si>
  <si>
    <t xml:space="preserve">Reviewer </t>
  </si>
  <si>
    <t>Hugo Bruneliere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</si>
  <si>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</si>
  <si>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</si>
  <si>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</si>
  <si>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</si>
  <si>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</si>
  <si>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</si>
  <si>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</si>
  <si>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</si>
  <si>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</si>
  <si>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&lt;Please report the main contributions of the paper as stated by the authors. If not explicitly elicited, report the main research areas, if not clear from the keywords.&gt;</t>
  </si>
  <si>
    <t>DevOps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</si>
</sst>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Resource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DevOps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Y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Cf. description of the contributions right before.</v>
      </c>
      <c r="V8" s="20" t="str">
        <f>'2'!V8</f>
        <v>&lt;add your comment here if any&gt;</v>
      </c>
      <c r="W8" s="11">
        <f t="shared" si="11"/>
        <v>1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These are actually 3 experiments plus one actual case study in the healthcare domain.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Simulation Modelling Practice and Theory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This is a complete journal article published in a good journal.</v>
      </c>
      <c r="V13" s="24" t="str">
        <f>'2'!V13</f>
        <v>&lt;add your comment here if any&gt;</v>
      </c>
      <c r="W13" s="15">
        <f t="shared" si="11"/>
        <v>1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Y</v>
      </c>
      <c r="D16" s="18">
        <f t="shared" si="15"/>
        <v>0</v>
      </c>
      <c r="E16" s="18">
        <f>IF(OR(EXACT(C8,"Y")),1,0)</f>
        <v>1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Y</v>
      </c>
      <c r="D17" s="13">
        <f>IF(OR(AND(F14,OR(F15,F16)),AND(F15,OR(F14,F16)),AND(F16,OR(F14,F15))),1,0)</f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/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Modeling and simulation (M&amp;S)</v>
      </c>
      <c r="D19" s="29" t="str">
        <f>K58</f>
        <v>Cloud computing</v>
      </c>
      <c r="E19" s="29" t="str">
        <f>K59</f>
        <v>MSaaS</v>
      </c>
      <c r="F19" s="29" t="str">
        <f>K60</f>
        <v>Model service composition for simulation
(MSCS)</v>
      </c>
      <c r="G19" s="29" t="str">
        <f>K61</f>
        <v>Model maturity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30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AI/ML</v>
      </c>
      <c r="D25" s="53" t="str">
        <f>'1'!E$3</f>
        <v>Resource</v>
      </c>
      <c r="E25" s="54" t="str">
        <f t="shared" ref="E25:E36" si="18">CONCATENATE(C25," ",D25)</f>
        <v>AI/ML Resource</v>
      </c>
      <c r="F25" s="54"/>
      <c r="G25" s="54" t="str">
        <f>IFERROR(__xludf.DUMMYFUNCTION("IFNA(UNIQUE(FILTER(E25:E36, E25:E36&lt;&gt;""n.a. n.a."")),""n.a."")"),"AI/ML Resource")</f>
        <v>AI/ML Resource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AI/ML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MDE</v>
      </c>
      <c r="D26" s="53" t="str">
        <f>'1'!G$3</f>
        <v>Product</v>
      </c>
      <c r="E26" s="59" t="str">
        <f t="shared" si="18"/>
        <v>MDE Product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 t="str">
        <f>IFERROR(__xludf.DUMMYFUNCTION("""COMPUTED_VALUE"""),"DevOps n.a.")</f>
        <v>DevOps n.a.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IFERROR(__xludf.DUMMYFUNCTION("""COMPUTED_VALUE"""),"n.a.")</f>
        <v>n.a.</v>
      </c>
      <c r="K27" s="55" t="str">
        <f t="shared" ref="K27:L27" si="20">IF(NOT(I27=""),I27,"n.a.")</f>
        <v>DevOps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Product</v>
      </c>
      <c r="E28" s="59" t="str">
        <f t="shared" si="18"/>
        <v>MDE Product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n.a.</v>
      </c>
      <c r="E29" s="54" t="str">
        <f t="shared" si="18"/>
        <v>DevOps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Modeling and simulation (M&amp;S)</v>
      </c>
      <c r="D57" s="90"/>
      <c r="E57" s="90"/>
      <c r="F57" s="90"/>
      <c r="G57" s="75" t="str">
        <f>IFERROR(__xludf.DUMMYFUNCTION("IFNA(UNIQUE(FILTER(C57:C66, C57:C66&lt;&gt;""n.a."")),""n.a."")"),"Modeling and simulation (M&amp;S)")</f>
        <v>Modeling and simulation (M&amp;S)</v>
      </c>
      <c r="H57" s="90"/>
      <c r="I57" s="76" t="str">
        <f t="shared" si="27"/>
        <v>Modeling and simulation (M&amp;S)</v>
      </c>
      <c r="J57" s="90"/>
      <c r="K57" s="77" t="str">
        <f t="shared" si="28"/>
        <v>Modeling and simulation (M&amp;S)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Cloud computing</v>
      </c>
      <c r="D58" s="81"/>
      <c r="E58" s="81"/>
      <c r="F58" s="81"/>
      <c r="G58" s="81" t="str">
        <f>IFERROR(__xludf.DUMMYFUNCTION("""COMPUTED_VALUE"""),"Cloud computing")</f>
        <v>Cloud computing</v>
      </c>
      <c r="H58" s="81"/>
      <c r="I58" s="59" t="str">
        <f t="shared" si="27"/>
        <v>Cloud computing</v>
      </c>
      <c r="J58" s="81"/>
      <c r="K58" s="60" t="str">
        <f t="shared" si="28"/>
        <v>Cloud computing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MSaaS</v>
      </c>
      <c r="D59" s="83"/>
      <c r="E59" s="83"/>
      <c r="F59" s="83"/>
      <c r="G59" s="83" t="str">
        <f>IFERROR(__xludf.DUMMYFUNCTION("""COMPUTED_VALUE"""),"MSaaS")</f>
        <v>MSaaS</v>
      </c>
      <c r="H59" s="83"/>
      <c r="I59" s="54" t="str">
        <f t="shared" si="27"/>
        <v>MSaaS</v>
      </c>
      <c r="J59" s="83"/>
      <c r="K59" s="55" t="str">
        <f t="shared" si="28"/>
        <v>MSaaS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Model service composition for simulation
(MSCS)</v>
      </c>
      <c r="D60" s="81"/>
      <c r="E60" s="81"/>
      <c r="F60" s="81"/>
      <c r="G60" s="81" t="str">
        <f>IFERROR(__xludf.DUMMYFUNCTION("""COMPUTED_VALUE"""),"Model service composition for simulation
(MSCS)")</f>
        <v>Model service composition for simulation
(MSCS)</v>
      </c>
      <c r="H60" s="81"/>
      <c r="I60" s="59" t="str">
        <f t="shared" si="27"/>
        <v>Model service composition for simulation
(MSCS)</v>
      </c>
      <c r="J60" s="81"/>
      <c r="K60" s="60" t="str">
        <f t="shared" si="28"/>
        <v>Model service composition for simulation
(MSCS)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Model maturity</v>
      </c>
      <c r="D61" s="83"/>
      <c r="E61" s="83"/>
      <c r="F61" s="83"/>
      <c r="G61" s="83" t="str">
        <f>IFERROR(__xludf.DUMMYFUNCTION("""COMPUTED_VALUE"""),"Model maturity")</f>
        <v>Model maturity</v>
      </c>
      <c r="H61" s="83"/>
      <c r="I61" s="54" t="str">
        <f t="shared" si="27"/>
        <v>Model maturity</v>
      </c>
      <c r="J61" s="83"/>
      <c r="K61" s="55" t="str">
        <f t="shared" si="28"/>
        <v>Model maturity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Journal</v>
      </c>
      <c r="D67" s="13" t="str">
        <f>'1'!E13</f>
        <v>Simulation Modelling Practice and Theory</v>
      </c>
      <c r="E67" s="54" t="str">
        <f t="shared" ref="E67:E68" si="29">CONCATENATE(C67,"---",D67)</f>
        <v>Journal---Simulation Modelling Practice and Theory</v>
      </c>
      <c r="F67" s="54"/>
      <c r="G67" s="54" t="str">
        <f>IFERROR(__xludf.DUMMYFUNCTION("IFNA(UNIQUE(FILTER(E67:E68, E67:E68&lt;&gt;""n.a"")),""n.a."")"),"Journal---Simulation Modelling Practice and Theory")</f>
        <v>Journal---Simulation Modelling Practice and Theory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IFERROR(__xludf.DUMMYFUNCTION("""COMPUTED_VALUE"""),"Simulation Modelling Practice and Theory")</f>
        <v>Simulation Modelling Practice and Theory</v>
      </c>
      <c r="K67" s="55" t="str">
        <f t="shared" si="28"/>
        <v>Journal</v>
      </c>
      <c r="L67" s="55" t="str">
        <f>IF(NOT(J67=""),J67,"n.a.")</f>
        <v>Simulation Modelling Practice and Theory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38</v>
      </c>
      <c r="J3" s="104" t="s">
        <v>38</v>
      </c>
      <c r="K3" s="104" t="s">
        <v>38</v>
      </c>
      <c r="L3" s="104" t="s">
        <v>38</v>
      </c>
      <c r="M3" s="104" t="s">
        <v>38</v>
      </c>
      <c r="N3" s="104" t="s">
        <v>38</v>
      </c>
      <c r="O3" s="104" t="s">
        <v>38</v>
      </c>
      <c r="P3" s="104" t="s">
        <v>38</v>
      </c>
      <c r="Q3" s="104" t="s">
        <v>38</v>
      </c>
      <c r="R3" s="104" t="s">
        <v>38</v>
      </c>
      <c r="S3" s="104" t="s">
        <v>38</v>
      </c>
      <c r="T3" s="104" t="s">
        <v>38</v>
      </c>
      <c r="U3" s="104" t="s">
        <v>38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39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40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41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40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41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40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41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40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39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42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41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40</v>
      </c>
      <c r="W9" s="121"/>
    </row>
    <row r="10">
      <c r="A10" s="97">
        <v>2.0</v>
      </c>
      <c r="B10" s="127">
        <v>8.0</v>
      </c>
      <c r="C10" s="127" t="s">
        <v>15</v>
      </c>
      <c r="D10" s="129">
        <v>4.0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43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41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40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44</v>
      </c>
      <c r="E12" s="129" t="s">
        <v>38</v>
      </c>
      <c r="F12" s="129" t="s">
        <v>38</v>
      </c>
      <c r="G12" s="129" t="s">
        <v>38</v>
      </c>
      <c r="H12" s="129" t="s">
        <v>38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40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45</v>
      </c>
      <c r="E13" s="136" t="s">
        <v>46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47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40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1</v>
      </c>
      <c r="F15" s="141">
        <f>IF(OR(EXACT(D6,"Y")),1,0)</f>
        <v>0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40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Y</v>
      </c>
      <c r="E16" s="139">
        <f t="shared" si="3"/>
        <v>0</v>
      </c>
      <c r="F16" s="139">
        <f>IF(OR(EXACT(D8,"Y")),1,0)</f>
        <v>1</v>
      </c>
      <c r="G16" s="139">
        <f t="shared" si="2"/>
        <v>1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40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Y</v>
      </c>
      <c r="E17" s="141">
        <f>IF(OR(AND(G14,OR(G15,G16)),AND(G15,OR(G14,G16)),AND(G16,OR(G14,G15))),1,0)</f>
        <v>1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40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48</v>
      </c>
      <c r="E18" s="109" t="s">
        <v>38</v>
      </c>
      <c r="F18" s="109" t="s">
        <v>38</v>
      </c>
      <c r="G18" s="109" t="s">
        <v>38</v>
      </c>
      <c r="H18" s="109" t="s">
        <v>38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/>
      <c r="W18" s="114"/>
    </row>
    <row r="19">
      <c r="A19" s="115">
        <v>3.0</v>
      </c>
      <c r="B19" s="145">
        <v>17.0</v>
      </c>
      <c r="C19" s="145" t="s">
        <v>24</v>
      </c>
      <c r="D19" s="146" t="s">
        <v>49</v>
      </c>
      <c r="E19" s="146" t="s">
        <v>50</v>
      </c>
      <c r="F19" s="147" t="s">
        <v>51</v>
      </c>
      <c r="G19" s="147" t="s">
        <v>52</v>
      </c>
      <c r="H19" s="147" t="s">
        <v>53</v>
      </c>
      <c r="I19" s="147" t="s">
        <v>54</v>
      </c>
      <c r="J19" s="111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 t="s">
        <v>40</v>
      </c>
      <c r="W19" s="106"/>
    </row>
    <row r="20">
      <c r="A20" s="150"/>
      <c r="B20" s="150">
        <v>18.0</v>
      </c>
      <c r="C20" s="151" t="s">
        <v>25</v>
      </c>
      <c r="D20" s="152" t="str">
        <f>IF(OR(EQ(D14,"Y"),EQ(D15,"Y"),EQ(D16,"Y"),EQ(D17,"Y")),"Y","N")</f>
        <v>Y</v>
      </c>
      <c r="E20" s="153"/>
      <c r="F20" s="153"/>
      <c r="G20" s="153"/>
      <c r="H20" s="153"/>
      <c r="I20" s="153"/>
      <c r="J20" s="11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01" t="s">
        <v>40</v>
      </c>
      <c r="W20" s="102"/>
    </row>
    <row r="21">
      <c r="A21" s="154">
        <v>4.0</v>
      </c>
      <c r="B21" s="155">
        <v>19.0</v>
      </c>
      <c r="C21" s="155" t="s">
        <v>55</v>
      </c>
      <c r="D21" s="156" t="s">
        <v>56</v>
      </c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  <c r="W21" s="159"/>
    </row>
    <row r="22">
      <c r="D22" s="156" t="s">
        <v>57</v>
      </c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1"/>
      <c r="W22" s="162"/>
    </row>
    <row r="23">
      <c r="D23" s="156" t="s">
        <v>58</v>
      </c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  <c r="W23" s="162"/>
    </row>
    <row r="24">
      <c r="D24" s="163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1"/>
      <c r="W24" s="162"/>
    </row>
    <row r="25">
      <c r="A25" s="164"/>
      <c r="B25" s="164"/>
      <c r="C25" s="165" t="s">
        <v>59</v>
      </c>
      <c r="D25" s="165" t="s">
        <v>60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6" t="s">
        <v>61</v>
      </c>
      <c r="B26" s="166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9"/>
      <c r="W26" s="170"/>
    </row>
    <row r="27">
      <c r="A27" s="166" t="s">
        <v>62</v>
      </c>
      <c r="B27" s="171"/>
      <c r="C27" s="167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3"/>
      <c r="W27" s="174"/>
    </row>
    <row r="28">
      <c r="A28" s="166" t="s">
        <v>63</v>
      </c>
      <c r="B28" s="171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9"/>
      <c r="W28" s="174"/>
    </row>
    <row r="29">
      <c r="A29" s="166" t="s">
        <v>64</v>
      </c>
      <c r="B29" s="171"/>
      <c r="C29" s="16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3"/>
      <c r="W29" s="174"/>
    </row>
    <row r="30">
      <c r="A30" s="175"/>
      <c r="B30" s="176"/>
      <c r="C30" s="177"/>
      <c r="D30" s="178"/>
      <c r="E30" s="179"/>
      <c r="F30" s="179"/>
      <c r="G30" s="179"/>
      <c r="H30" s="179"/>
      <c r="I30" s="179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0" t="s">
        <v>65</v>
      </c>
      <c r="B31" s="181"/>
      <c r="C31" s="181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06"/>
    </row>
    <row r="32">
      <c r="A32" s="183" t="s">
        <v>61</v>
      </c>
      <c r="B32" s="184"/>
      <c r="C32" s="185" t="s">
        <v>66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02"/>
    </row>
    <row r="33">
      <c r="A33" s="187" t="s">
        <v>62</v>
      </c>
      <c r="B33" s="181"/>
      <c r="C33" s="187" t="s">
        <v>67</v>
      </c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06"/>
    </row>
    <row r="34">
      <c r="A34" s="183" t="s">
        <v>63</v>
      </c>
      <c r="B34" s="184"/>
      <c r="C34" s="183" t="s">
        <v>68</v>
      </c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02"/>
    </row>
    <row r="35">
      <c r="A35" s="187" t="s">
        <v>64</v>
      </c>
      <c r="B35" s="181"/>
      <c r="C35" s="188" t="s">
        <v>69</v>
      </c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89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70</v>
      </c>
    </row>
    <row r="3">
      <c r="B3" s="103"/>
      <c r="C3" s="103"/>
      <c r="D3" s="104" t="s">
        <v>36</v>
      </c>
      <c r="E3" s="104" t="s">
        <v>37</v>
      </c>
      <c r="F3" s="104" t="s">
        <v>71</v>
      </c>
      <c r="G3" s="104" t="s">
        <v>38</v>
      </c>
      <c r="H3" s="104" t="s">
        <v>38</v>
      </c>
      <c r="I3" s="104" t="s">
        <v>38</v>
      </c>
      <c r="J3" s="104" t="s">
        <v>38</v>
      </c>
      <c r="K3" s="104" t="s">
        <v>38</v>
      </c>
      <c r="L3" s="104" t="s">
        <v>38</v>
      </c>
      <c r="M3" s="104" t="s">
        <v>38</v>
      </c>
      <c r="N3" s="104" t="s">
        <v>38</v>
      </c>
      <c r="O3" s="104" t="s">
        <v>38</v>
      </c>
      <c r="P3" s="104" t="s">
        <v>38</v>
      </c>
      <c r="Q3" s="104" t="s">
        <v>38</v>
      </c>
      <c r="R3" s="104" t="s">
        <v>38</v>
      </c>
      <c r="S3" s="104" t="s">
        <v>38</v>
      </c>
      <c r="T3" s="104" t="s">
        <v>38</v>
      </c>
      <c r="U3" s="104" t="s">
        <v>38</v>
      </c>
      <c r="V3" s="105"/>
    </row>
    <row r="4">
      <c r="A4" s="97">
        <v>1.0</v>
      </c>
      <c r="B4" s="190">
        <v>2.0</v>
      </c>
      <c r="C4" s="191" t="s">
        <v>9</v>
      </c>
      <c r="D4" s="109" t="s">
        <v>39</v>
      </c>
      <c r="E4" s="192"/>
      <c r="F4" s="192"/>
      <c r="G4" s="192"/>
      <c r="H4" s="192"/>
      <c r="I4" s="192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4" t="s">
        <v>40</v>
      </c>
    </row>
    <row r="5">
      <c r="A5" s="115">
        <v>1.0</v>
      </c>
      <c r="B5" s="195">
        <v>3.0</v>
      </c>
      <c r="C5" s="196" t="s">
        <v>10</v>
      </c>
      <c r="D5" s="118" t="s">
        <v>38</v>
      </c>
      <c r="E5" s="197"/>
      <c r="F5" s="197"/>
      <c r="G5" s="197"/>
      <c r="H5" s="197"/>
      <c r="I5" s="197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49" t="s">
        <v>40</v>
      </c>
    </row>
    <row r="6">
      <c r="A6" s="97">
        <v>1.0</v>
      </c>
      <c r="B6" s="190">
        <v>4.0</v>
      </c>
      <c r="C6" s="191" t="s">
        <v>11</v>
      </c>
      <c r="D6" s="109" t="s">
        <v>38</v>
      </c>
      <c r="E6" s="197"/>
      <c r="F6" s="197"/>
      <c r="G6" s="197"/>
      <c r="H6" s="197"/>
      <c r="I6" s="197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4" t="s">
        <v>40</v>
      </c>
    </row>
    <row r="7">
      <c r="A7" s="115">
        <v>1.0</v>
      </c>
      <c r="B7" s="199">
        <v>5.0</v>
      </c>
      <c r="C7" s="200" t="s">
        <v>12</v>
      </c>
      <c r="D7" s="125" t="s">
        <v>38</v>
      </c>
      <c r="E7" s="201"/>
      <c r="F7" s="201"/>
      <c r="G7" s="201"/>
      <c r="H7" s="201"/>
      <c r="I7" s="201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49" t="s">
        <v>40</v>
      </c>
    </row>
    <row r="8">
      <c r="A8" s="97">
        <v>1.0</v>
      </c>
      <c r="B8" s="202">
        <v>6.0</v>
      </c>
      <c r="C8" s="203" t="s">
        <v>13</v>
      </c>
      <c r="D8" s="129" t="s">
        <v>39</v>
      </c>
      <c r="E8" s="201"/>
      <c r="F8" s="201"/>
      <c r="G8" s="201"/>
      <c r="H8" s="201"/>
      <c r="I8" s="201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4" t="s">
        <v>40</v>
      </c>
    </row>
    <row r="9">
      <c r="A9" s="115">
        <v>1.0</v>
      </c>
      <c r="B9" s="199">
        <v>7.0</v>
      </c>
      <c r="C9" s="200" t="s">
        <v>14</v>
      </c>
      <c r="D9" s="125" t="s">
        <v>38</v>
      </c>
      <c r="E9" s="201"/>
      <c r="F9" s="201"/>
      <c r="G9" s="201"/>
      <c r="H9" s="201"/>
      <c r="I9" s="201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49" t="s">
        <v>40</v>
      </c>
    </row>
    <row r="10">
      <c r="A10" s="97">
        <v>2.0</v>
      </c>
      <c r="B10" s="202">
        <v>8.0</v>
      </c>
      <c r="C10" s="202" t="s">
        <v>15</v>
      </c>
      <c r="D10" s="129" t="s">
        <v>38</v>
      </c>
      <c r="E10" s="204"/>
      <c r="F10" s="204"/>
      <c r="G10" s="204"/>
      <c r="H10" s="204"/>
      <c r="I10" s="204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4" t="s">
        <v>40</v>
      </c>
    </row>
    <row r="11">
      <c r="A11" s="115">
        <v>2.0</v>
      </c>
      <c r="B11" s="199">
        <v>9.0</v>
      </c>
      <c r="C11" s="205" t="s">
        <v>16</v>
      </c>
      <c r="D11" s="134" t="s">
        <v>38</v>
      </c>
      <c r="E11" s="204"/>
      <c r="F11" s="204"/>
      <c r="G11" s="204"/>
      <c r="H11" s="204"/>
      <c r="I11" s="204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49" t="s">
        <v>40</v>
      </c>
    </row>
    <row r="12">
      <c r="A12" s="97" t="s">
        <v>32</v>
      </c>
      <c r="B12" s="202">
        <v>10.0</v>
      </c>
      <c r="C12" s="202" t="s">
        <v>17</v>
      </c>
      <c r="D12" s="129" t="s">
        <v>38</v>
      </c>
      <c r="E12" s="206" t="s">
        <v>38</v>
      </c>
      <c r="F12" s="206" t="s">
        <v>38</v>
      </c>
      <c r="G12" s="206" t="s">
        <v>38</v>
      </c>
      <c r="H12" s="206" t="s">
        <v>38</v>
      </c>
      <c r="I12" s="204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4" t="s">
        <v>40</v>
      </c>
    </row>
    <row r="13">
      <c r="A13" s="115">
        <v>3.0</v>
      </c>
      <c r="B13" s="199">
        <v>11.0</v>
      </c>
      <c r="C13" s="199" t="s">
        <v>18</v>
      </c>
      <c r="D13" s="125" t="s">
        <v>38</v>
      </c>
      <c r="E13" s="207"/>
      <c r="F13" s="208"/>
      <c r="G13" s="208"/>
      <c r="H13" s="204"/>
      <c r="I13" s="204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49" t="s">
        <v>40</v>
      </c>
    </row>
    <row r="14">
      <c r="A14" s="97">
        <v>1.0</v>
      </c>
      <c r="B14" s="202">
        <v>12.0</v>
      </c>
      <c r="C14" s="202" t="s">
        <v>19</v>
      </c>
      <c r="D14" s="138" t="str">
        <f t="shared" ref="D14:D16" si="1">IF(G14&gt;0,"Y","N")</f>
        <v>N</v>
      </c>
      <c r="E14" s="209">
        <f>IF(OR(EXACT(D7,"Y")),1,0)</f>
        <v>0</v>
      </c>
      <c r="F14" s="210">
        <f>IF(OR(EXACT(D9,"Y")),1,0)</f>
        <v>0</v>
      </c>
      <c r="G14" s="210">
        <f t="shared" ref="G14:G16" si="2">E14+F14</f>
        <v>0</v>
      </c>
      <c r="H14" s="211"/>
      <c r="I14" s="204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4" t="s">
        <v>40</v>
      </c>
    </row>
    <row r="15">
      <c r="A15" s="115">
        <v>1.0</v>
      </c>
      <c r="B15" s="199">
        <v>13.0</v>
      </c>
      <c r="C15" s="199" t="s">
        <v>20</v>
      </c>
      <c r="D15" s="138" t="str">
        <f t="shared" si="1"/>
        <v>Y</v>
      </c>
      <c r="E15" s="212">
        <f t="shared" ref="E15:E16" si="3">IF(OR(EXACT(D4,"Y")),1,0)</f>
        <v>1</v>
      </c>
      <c r="F15" s="213">
        <f>IF(OR(EXACT(D6,"Y")),1,0)</f>
        <v>0</v>
      </c>
      <c r="G15" s="213">
        <f t="shared" si="2"/>
        <v>1</v>
      </c>
      <c r="H15" s="211"/>
      <c r="I15" s="204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49" t="s">
        <v>40</v>
      </c>
    </row>
    <row r="16">
      <c r="A16" s="97">
        <v>1.0</v>
      </c>
      <c r="B16" s="202">
        <v>14.0</v>
      </c>
      <c r="C16" s="202" t="s">
        <v>21</v>
      </c>
      <c r="D16" s="138" t="str">
        <f t="shared" si="1"/>
        <v>Y</v>
      </c>
      <c r="E16" s="209">
        <f t="shared" si="3"/>
        <v>0</v>
      </c>
      <c r="F16" s="210">
        <f>IF(OR(EXACT(D8,"Y")),1,0)</f>
        <v>1</v>
      </c>
      <c r="G16" s="210">
        <f t="shared" si="2"/>
        <v>1</v>
      </c>
      <c r="H16" s="211"/>
      <c r="I16" s="204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4" t="s">
        <v>40</v>
      </c>
    </row>
    <row r="17">
      <c r="A17" s="115">
        <v>1.0</v>
      </c>
      <c r="B17" s="199">
        <v>15.0</v>
      </c>
      <c r="C17" s="199" t="s">
        <v>22</v>
      </c>
      <c r="D17" s="142" t="str">
        <f>IF(E17&gt;0,"Y","N")</f>
        <v>Y</v>
      </c>
      <c r="E17" s="212">
        <f>IF(OR(AND(G14,OR(G15,G16)),AND(G15,OR(G14,G16)),AND(G16,OR(G14,G15))),1,0)</f>
        <v>1</v>
      </c>
      <c r="F17" s="214"/>
      <c r="G17" s="192"/>
      <c r="H17" s="204"/>
      <c r="I17" s="204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49" t="s">
        <v>40</v>
      </c>
    </row>
    <row r="18">
      <c r="A18" s="97">
        <v>3.0</v>
      </c>
      <c r="B18" s="215">
        <v>16.0</v>
      </c>
      <c r="C18" s="190" t="s">
        <v>23</v>
      </c>
      <c r="D18" s="216" t="s">
        <v>38</v>
      </c>
      <c r="E18" s="216" t="s">
        <v>38</v>
      </c>
      <c r="F18" s="216" t="s">
        <v>38</v>
      </c>
      <c r="G18" s="216" t="s">
        <v>38</v>
      </c>
      <c r="H18" s="216" t="s">
        <v>38</v>
      </c>
      <c r="I18" s="204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4" t="s">
        <v>40</v>
      </c>
    </row>
    <row r="19">
      <c r="A19" s="115">
        <v>3.0</v>
      </c>
      <c r="B19" s="145">
        <v>17.0</v>
      </c>
      <c r="C19" s="145" t="s">
        <v>24</v>
      </c>
      <c r="D19" s="146"/>
      <c r="E19" s="146"/>
      <c r="F19" s="217"/>
      <c r="G19" s="217"/>
      <c r="H19" s="217"/>
      <c r="I19" s="218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20" t="s">
        <v>40</v>
      </c>
    </row>
    <row r="20">
      <c r="A20" s="150"/>
      <c r="B20" s="150">
        <v>18.0</v>
      </c>
      <c r="C20" s="151" t="s">
        <v>25</v>
      </c>
      <c r="D20" s="152" t="str">
        <f>IF(OR(EQ(D14,"Y"),EQ(D15,"Y"),EQ(D16,"Y"),EQ(D17,"Y")),"Y","N")</f>
        <v>Y</v>
      </c>
      <c r="E20" s="221"/>
      <c r="F20" s="221"/>
      <c r="G20" s="221"/>
      <c r="H20" s="221"/>
      <c r="I20" s="221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194" t="s">
        <v>40</v>
      </c>
    </row>
    <row r="21">
      <c r="A21" s="154">
        <v>4.0</v>
      </c>
      <c r="B21" s="155">
        <v>19.0</v>
      </c>
      <c r="C21" s="155" t="s">
        <v>55</v>
      </c>
      <c r="D21" s="156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>
      <c r="D22" s="163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1"/>
    </row>
    <row r="23">
      <c r="D23" s="163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>
      <c r="D24" s="163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1"/>
    </row>
    <row r="25">
      <c r="A25" s="164"/>
      <c r="B25" s="164"/>
      <c r="C25" s="165" t="s">
        <v>59</v>
      </c>
      <c r="D25" s="165" t="s">
        <v>38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6" t="s">
        <v>61</v>
      </c>
      <c r="B26" s="171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9"/>
    </row>
    <row r="27">
      <c r="A27" s="166" t="s">
        <v>62</v>
      </c>
      <c r="B27" s="171"/>
      <c r="C27" s="167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3"/>
    </row>
    <row r="28">
      <c r="A28" s="166" t="s">
        <v>63</v>
      </c>
      <c r="B28" s="171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9"/>
    </row>
    <row r="29">
      <c r="A29" s="166" t="s">
        <v>64</v>
      </c>
      <c r="B29" s="171"/>
      <c r="C29" s="16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3"/>
    </row>
    <row r="30">
      <c r="A30" s="175"/>
      <c r="B30" s="175"/>
      <c r="C30" s="17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0" t="s">
        <v>65</v>
      </c>
      <c r="B31" s="181"/>
      <c r="C31" s="181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</row>
    <row r="32">
      <c r="A32" s="183" t="s">
        <v>61</v>
      </c>
      <c r="B32" s="184"/>
      <c r="C32" s="185" t="s">
        <v>66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</row>
    <row r="33">
      <c r="A33" s="187" t="s">
        <v>62</v>
      </c>
      <c r="B33" s="181"/>
      <c r="C33" s="187" t="s">
        <v>67</v>
      </c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</row>
    <row r="34">
      <c r="A34" s="183" t="s">
        <v>63</v>
      </c>
      <c r="B34" s="184"/>
      <c r="C34" s="183" t="s">
        <v>68</v>
      </c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</row>
    <row r="35">
      <c r="A35" s="187" t="s">
        <v>64</v>
      </c>
      <c r="B35" s="181"/>
      <c r="C35" s="188" t="s">
        <v>69</v>
      </c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