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<sst xmlns="http://schemas.openxmlformats.org/spreadsheetml/2006/main" count="377" uniqueCount="60">
  <si>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</si>
  <si>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</si>
  <si>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</si>
  <si>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</si>
  <si>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</si>
  <si>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</si>
  <si>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</si>
  <si>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</si>
  <si>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</si>
  <si>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</si>
  <si>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</si>
  <si>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</si>
  <si>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</si>
  <si>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</si>
  <si>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</si>
  <si>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</si>
  <si>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</si>
  <si>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</si>
  <si>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</si>
  <si>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</si>
  <si>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</si>
  <si>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</si>
  <si>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</si>
  <si>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</si>
  <si>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</si>
  <si>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</si>
  <si>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</si>
  <si>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</si>
  <si>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</si>
  <si>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</si>
  <si>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</si>
  <si>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</si>
  <si>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</si>
  <si>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</si>
  <si>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</si>
  <si>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Process</t>
  </si>
  <si>
    <t>DevOps</t>
  </si>
  <si>
    <t>n.a.</t>
  </si>
  <si>
    <t>Y</t>
  </si>
  <si>
    <t>&lt;add your comment here if any&gt;</t>
  </si>
  <si>
    <t>N</t>
  </si>
  <si>
    <t>Workshop</t>
  </si>
  <si>
    <t>2021 ACM/IEEE International Conference on Model Driven Engineering Languages and Systems Companion (MODELS-C)</t>
  </si>
  <si>
    <t>Future research directions (as stated by authors, if any)</t>
  </si>
  <si>
    <t xml:space="preserve">Reviewer </t>
  </si>
  <si>
    <t>Abbas Rahimi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</si>
  <si>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</si>
  <si>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</si>
  <si>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</si>
  <si>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</si>
  <si>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</si>
  <si>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</si>
  <si>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</si>
  <si>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</si>
  <si>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</si>
  <si>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The paper presents a work in proges. In it, the authorspropose an MDE approach for the continuous consistency checking of DevOps artefacts. They explicitly represent each artefact as a model, establish links across them to set a navigable network of model elements; and finalle, they we enable MDE services on top of this network.</t>
  </si>
  <si>
    <t>Resource</t>
  </si>
  <si>
    <t>consistency</t>
  </si>
  <si>
    <t>traceability</t>
  </si>
  <si>
    <t>Abel Gomez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</si>
</sst>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&lt;Please report the main contributions of the paper as stated by the authors. If not explicitly elicited, report the main research areas, if not clear from the keywords.&gt;</v>
      </c>
      <c r="V2" s="10" t="str">
        <f>'2'!V2</f>
        <v>The paper presents a work in proges. In it, the authorspropose an MDE approach for the continuous consistency checking of DevOps artefacts. They explicitly represent each artefact as a model, establish links across them to set a navigable network of model elements; and finalle, they we enable MDE services on top of this network.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MDE</v>
      </c>
      <c r="H3" s="13" t="str">
        <f t="shared" si="3"/>
        <v>Resource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0</v>
      </c>
      <c r="Y3" s="15">
        <f>IFERROR(__xludf.DUMMYFUNCTION("IMPORTRANGE($C$22,""!$X$3"")"),-3.0)</f>
        <v>-3</v>
      </c>
      <c r="Z3" s="15">
        <f t="shared" ref="Z3:Z20" si="10">X3*Y3</f>
        <v>0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N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N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N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>
        <f>IF('1'!D10='2'!D10, '1'!D10, IF(OnlyForConflictsResolution!D10="Y", IF(OR('1'!D10="Y", '2'!D10="Y"), "Y", "N"), IF(OR('1'!D10="N", '2'!D10="N"), "N", "Y")))
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20" t="str">
        <f>OnlyForConflictsResolution!V10</f>
        <v>&lt;add your comment here if any&gt;</v>
      </c>
      <c r="X10" s="11">
        <f t="shared" si="11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Y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&lt;add your comment here if any&gt;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n.a.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#REF!</v>
      </c>
      <c r="D13" s="27" t="str">
        <f t="shared" si="13"/>
        <v>n.a.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N</v>
      </c>
      <c r="D14" s="26">
        <f>IF(OR(EXACT(C7,"Y")),1,0)</f>
        <v>0</v>
      </c>
      <c r="E14" s="26">
        <f>IF(OR(EXACT(C9,"Y")),1,0)</f>
        <v>0</v>
      </c>
      <c r="F14" s="26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n.a.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MDE</v>
      </c>
      <c r="D19" s="31" t="str">
        <f>K58</f>
        <v>DevOps</v>
      </c>
      <c r="E19" s="31" t="str">
        <f>K59</f>
        <v>consistency</v>
      </c>
      <c r="F19" s="31" t="str">
        <f>K60</f>
        <v>traceability</v>
      </c>
      <c r="G19" s="31" t="str">
        <f>K61</f>
        <v>n.a.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Y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34</v>
      </c>
      <c r="Y21" s="40">
        <f t="shared" si="16"/>
        <v>-3</v>
      </c>
      <c r="Z21" s="40">
        <f t="shared" si="16"/>
        <v>0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MDE</v>
      </c>
      <c r="D25" s="58" t="str">
        <f>'1'!E$3</f>
        <v>Process</v>
      </c>
      <c r="E25" s="59" t="str">
        <f t="shared" ref="E25:E36" si="18">CONCATENATE(C25," ",D25)</f>
        <v>MDE Process</v>
      </c>
      <c r="F25" s="59"/>
      <c r="G25" s="59" t="str">
        <f>IFERROR(__xludf.DUMMYFUNCTION("IFNA(UNIQUE(FILTER(E25:E36, E25:E36&lt;&gt;""n.a. n.a."")),""n.a."")"),"MDE Process")</f>
        <v>MDE Process</v>
      </c>
      <c r="H25" s="59"/>
      <c r="I25" s="59" t="str">
        <f>IFERROR(__xludf.DUMMYFUNCTION("IFERROR(SPLIT($G25,"" ""),"""")"),"MDE")</f>
        <v>MDE</v>
      </c>
      <c r="J25" s="59" t="str">
        <f>IFERROR(__xludf.DUMMYFUNCTION("""COMPUTED_VALUE"""),"Process")</f>
        <v>Process</v>
      </c>
      <c r="K25" s="60" t="str">
        <f t="shared" ref="K25:L25" si="17">IF(NOT(I25=""),I25,"n.a.")</f>
        <v>MDE</v>
      </c>
      <c r="L25" s="60" t="str">
        <f t="shared" si="17"/>
        <v>Process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DevOps</v>
      </c>
      <c r="D26" s="58" t="str">
        <f>'1'!G$3</f>
        <v>Process</v>
      </c>
      <c r="E26" s="65" t="str">
        <f t="shared" si="18"/>
        <v>DevOps Process</v>
      </c>
      <c r="F26" s="65"/>
      <c r="G26" s="65" t="str">
        <f>IFERROR(__xludf.DUMMYFUNCTION("""COMPUTED_VALUE"""),"DevOps Process")</f>
        <v>DevOps Process</v>
      </c>
      <c r="H26" s="65"/>
      <c r="I26" s="65" t="str">
        <f>IFERROR(__xludf.DUMMYFUNCTION("IFERROR(SPLIT($G26,"" ""),"""")"),"DevOps")</f>
        <v>DevOps</v>
      </c>
      <c r="J26" s="65" t="str">
        <f>IFERROR(__xludf.DUMMYFUNCTION("""COMPUTED_VALUE"""),"Process")</f>
        <v>Process</v>
      </c>
      <c r="K26" s="66" t="str">
        <f t="shared" ref="K26:L26" si="19">IF(NOT(I26=""),I26,"n.a.")</f>
        <v>DevOps</v>
      </c>
      <c r="L26" s="66" t="str">
        <f t="shared" si="19"/>
        <v>Process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8"/>
        <v>n.a. n.a.</v>
      </c>
      <c r="F27" s="59"/>
      <c r="G27" s="59" t="str">
        <f>IFERROR(__xludf.DUMMYFUNCTION("""COMPUTED_VALUE"""),"MDE Resource")</f>
        <v>MDE Resource</v>
      </c>
      <c r="H27" s="59"/>
      <c r="I27" s="59" t="str">
        <f>IFERROR(__xludf.DUMMYFUNCTION("IFERROR(SPLIT($G27,"" ""),"""")"),"MDE")</f>
        <v>MDE</v>
      </c>
      <c r="J27" s="59" t="str">
        <f>IFERROR(__xludf.DUMMYFUNCTION("""COMPUTED_VALUE"""),"Resource")</f>
        <v>Resource</v>
      </c>
      <c r="K27" s="60" t="str">
        <f t="shared" ref="K27:L27" si="20">IF(NOT(I27=""),I27,"n.a.")</f>
        <v>MDE</v>
      </c>
      <c r="L27" s="60" t="str">
        <f t="shared" si="20"/>
        <v>Resource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MDE</v>
      </c>
      <c r="D28" s="68" t="str">
        <f>'2'!E$3</f>
        <v>Process</v>
      </c>
      <c r="E28" s="65" t="str">
        <f t="shared" si="18"/>
        <v>MDE Process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MDE</v>
      </c>
      <c r="D29" s="68" t="str">
        <f>'2'!G$3</f>
        <v>Resource</v>
      </c>
      <c r="E29" s="59" t="str">
        <f t="shared" si="18"/>
        <v>MDE Resource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DevOps</v>
      </c>
      <c r="D30" s="68" t="str">
        <f>'2'!I$3</f>
        <v>Process</v>
      </c>
      <c r="E30" s="65" t="str">
        <f t="shared" si="18"/>
        <v>DevOps Process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n.a.</v>
      </c>
      <c r="D31" s="68" t="str">
        <f>'2'!K$3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n.a.</v>
      </c>
      <c r="D37" s="82"/>
      <c r="E37" s="82"/>
      <c r="F37" s="82"/>
      <c r="G37" s="82" t="str">
        <f>IFERROR(__xludf.DUMMYFUNCTION("IFNA(UNIQUE(FILTER(C37:C46, C37:C46&lt;&gt;""n.a."")),""n.a."")"),"n.a.")</f>
        <v>n.a.</v>
      </c>
      <c r="H37" s="82"/>
      <c r="I37" s="83" t="str">
        <f t="shared" ref="I37:I66" si="27">G37</f>
        <v>n.a.</v>
      </c>
      <c r="J37" s="82"/>
      <c r="K37" s="84" t="str">
        <f t="shared" ref="K37:K68" si="28">IF(NOT(I37=""),I37,"n.a.")</f>
        <v>n.a.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n.a.</v>
      </c>
      <c r="D47" s="82"/>
      <c r="E47" s="82"/>
      <c r="F47" s="82"/>
      <c r="G47" s="82" t="str">
        <f>IFERROR(__xludf.DUMMYFUNCTION("IFNA(UNIQUE(FILTER(C47:C56, C47:C56&lt;&gt;""n.a."")),""n.a."")"),"n.a.")</f>
        <v>n.a.</v>
      </c>
      <c r="H47" s="82"/>
      <c r="I47" s="83" t="str">
        <f t="shared" si="27"/>
        <v>n.a.</v>
      </c>
      <c r="J47" s="82"/>
      <c r="K47" s="84" t="str">
        <f t="shared" si="28"/>
        <v>n.a.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n.a.</v>
      </c>
      <c r="D57" s="97"/>
      <c r="E57" s="97"/>
      <c r="F57" s="97"/>
      <c r="G57" s="82" t="str">
        <f>IFERROR(__xludf.DUMMYFUNCTION("IFNA(UNIQUE(FILTER(C57:C66, C57:C66&lt;&gt;""n.a."")),""n.a."")"),"MDE")</f>
        <v>MDE</v>
      </c>
      <c r="H57" s="97"/>
      <c r="I57" s="83" t="str">
        <f t="shared" si="27"/>
        <v>MDE</v>
      </c>
      <c r="J57" s="97"/>
      <c r="K57" s="84" t="str">
        <f t="shared" si="28"/>
        <v>MDE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n.a.</v>
      </c>
      <c r="D58" s="88"/>
      <c r="E58" s="88"/>
      <c r="F58" s="88"/>
      <c r="G58" s="88" t="str">
        <f>IFERROR(__xludf.DUMMYFUNCTION("""COMPUTED_VALUE"""),"DevOps")</f>
        <v>DevOps</v>
      </c>
      <c r="H58" s="88"/>
      <c r="I58" s="65" t="str">
        <f t="shared" si="27"/>
        <v>DevOps</v>
      </c>
      <c r="J58" s="88"/>
      <c r="K58" s="66" t="str">
        <f t="shared" si="28"/>
        <v>DevOps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n.a.</v>
      </c>
      <c r="D59" s="90"/>
      <c r="E59" s="90"/>
      <c r="F59" s="90"/>
      <c r="G59" s="90" t="str">
        <f>IFERROR(__xludf.DUMMYFUNCTION("""COMPUTED_VALUE"""),"consistency")</f>
        <v>consistency</v>
      </c>
      <c r="H59" s="90"/>
      <c r="I59" s="59" t="str">
        <f t="shared" si="27"/>
        <v>consistency</v>
      </c>
      <c r="J59" s="90"/>
      <c r="K59" s="60" t="str">
        <f t="shared" si="28"/>
        <v>consistency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n.a.</v>
      </c>
      <c r="D60" s="88"/>
      <c r="E60" s="88"/>
      <c r="F60" s="88"/>
      <c r="G60" s="88" t="str">
        <f>IFERROR(__xludf.DUMMYFUNCTION("""COMPUTED_VALUE"""),"traceability")</f>
        <v>traceability</v>
      </c>
      <c r="H60" s="88"/>
      <c r="I60" s="65" t="str">
        <f t="shared" si="27"/>
        <v>traceability</v>
      </c>
      <c r="J60" s="88"/>
      <c r="K60" s="66" t="str">
        <f t="shared" si="28"/>
        <v>traceability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n.a.</v>
      </c>
      <c r="D61" s="90"/>
      <c r="E61" s="90"/>
      <c r="F61" s="90"/>
      <c r="G61" s="90"/>
      <c r="H61" s="90"/>
      <c r="I61" s="59" t="str">
        <f t="shared" si="27"/>
        <v/>
      </c>
      <c r="J61" s="90"/>
      <c r="K61" s="60" t="str">
        <f t="shared" si="28"/>
        <v>n.a.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MDE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DevOps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consistency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traceability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Workshop</v>
      </c>
      <c r="D67" s="13" t="str">
        <f>'1'!E13</f>
        <v>2021 ACM/IEEE International Conference on Model Driven Engineering Languages and Systems Companion (MODELS-C)</v>
      </c>
      <c r="E67" s="59" t="str">
        <f t="shared" ref="E67:E68" si="29">CONCATENATE(C67,"---",D67)</f>
        <v>Workshop---2021 ACM/IEEE International Conference on Model Driven Engineering Languages and Systems Companion (MODELS-C)</v>
      </c>
      <c r="F67" s="59"/>
      <c r="G67" s="59" t="str">
        <f>IFERROR(__xludf.DUMMYFUNCTION("IFNA(UNIQUE(FILTER(E67:E68, E67:E68&lt;&gt;""n.a"")),""n.a."")"),"Workshop---2021 ACM/IEEE International Conference on Model Driven Engineering Languages and Systems Companion (MODELS-C)")</f>
        <v>Workshop---2021 ACM/IEEE International Conference on Model Driven Engineering Languages and Systems Companion (MODELS-C)</v>
      </c>
      <c r="H67" s="59"/>
      <c r="I67" s="59" t="str">
        <f>IFERROR(__xludf.DUMMYFUNCTION("IFERROR(SPLIT($G67,""---""),"""")"),"#REF!")</f>
        <v>#REF!</v>
      </c>
      <c r="J67" s="59"/>
      <c r="K67" s="60" t="str">
        <f t="shared" si="28"/>
        <v>#REF!</v>
      </c>
      <c r="L67" s="60" t="str">
        <f>IF(NOT(J67=""),J67,"n.a.")</f>
        <v>n.a.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n.a.</v>
      </c>
      <c r="D68" s="26" t="str">
        <f>'2'!E13</f>
        <v/>
      </c>
      <c r="E68" s="65" t="str">
        <f t="shared" si="29"/>
        <v>n.a.---</v>
      </c>
      <c r="F68" s="65"/>
      <c r="G68" s="65" t="str">
        <f>IFERROR(__xludf.DUMMYFUNCTION("""COMPUTED_VALUE"""),"n.a.---")</f>
        <v>n.a.---</v>
      </c>
      <c r="H68" s="65"/>
      <c r="I68" s="65" t="str">
        <f>IFERROR(__xludf.DUMMYFUNCTION("IFERROR(SPLIT($G68,""---""),"""")"),"n.a.")</f>
        <v>n.a.</v>
      </c>
      <c r="J68" s="65"/>
      <c r="K68" s="66" t="str">
        <f t="shared" si="28"/>
        <v>n.a.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4" width="9.0"/>
    <col customWidth="1" min="5" max="5" width="17.88"/>
    <col customWidth="1" min="6" max="21" width="9.0"/>
    <col customWidth="1" min="22" max="23" width="76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2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  <c r="W2" s="109"/>
    </row>
    <row r="3" ht="70.5" customHeight="1">
      <c r="B3" s="110"/>
      <c r="C3" s="110"/>
      <c r="D3" s="111" t="s">
        <v>34</v>
      </c>
      <c r="E3" s="111" t="s">
        <v>35</v>
      </c>
      <c r="F3" s="111" t="s">
        <v>36</v>
      </c>
      <c r="G3" s="111" t="s">
        <v>35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  <c r="W3" s="113"/>
    </row>
    <row r="4">
      <c r="A4" s="104">
        <v>1.0</v>
      </c>
      <c r="B4" s="114">
        <v>2.0</v>
      </c>
      <c r="C4" s="115" t="s">
        <v>9</v>
      </c>
      <c r="D4" s="116" t="s">
        <v>38</v>
      </c>
      <c r="E4" s="117"/>
      <c r="F4" s="117"/>
      <c r="G4" s="117"/>
      <c r="H4" s="117"/>
      <c r="I4" s="117"/>
      <c r="J4" s="118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 t="s">
        <v>39</v>
      </c>
      <c r="W4" s="121"/>
    </row>
    <row r="5">
      <c r="A5" s="122">
        <v>1.0</v>
      </c>
      <c r="B5" s="123">
        <v>3.0</v>
      </c>
      <c r="C5" s="124" t="s">
        <v>10</v>
      </c>
      <c r="D5" s="125" t="s">
        <v>40</v>
      </c>
      <c r="E5" s="126"/>
      <c r="F5" s="126"/>
      <c r="G5" s="126"/>
      <c r="H5" s="126"/>
      <c r="I5" s="126"/>
      <c r="J5" s="118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39</v>
      </c>
      <c r="W5" s="128"/>
    </row>
    <row r="6">
      <c r="A6" s="104">
        <v>1.0</v>
      </c>
      <c r="B6" s="114">
        <v>4.0</v>
      </c>
      <c r="C6" s="115" t="s">
        <v>11</v>
      </c>
      <c r="D6" s="116" t="s">
        <v>40</v>
      </c>
      <c r="E6" s="126"/>
      <c r="F6" s="126"/>
      <c r="G6" s="126"/>
      <c r="H6" s="126"/>
      <c r="I6" s="126"/>
      <c r="J6" s="118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9" t="s">
        <v>39</v>
      </c>
      <c r="W6" s="121"/>
    </row>
    <row r="7">
      <c r="A7" s="122">
        <v>1.0</v>
      </c>
      <c r="B7" s="130">
        <v>5.0</v>
      </c>
      <c r="C7" s="131" t="s">
        <v>12</v>
      </c>
      <c r="D7" s="132" t="s">
        <v>40</v>
      </c>
      <c r="E7" s="133"/>
      <c r="F7" s="133"/>
      <c r="G7" s="133"/>
      <c r="H7" s="133"/>
      <c r="I7" s="133"/>
      <c r="J7" s="118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39</v>
      </c>
      <c r="W7" s="128"/>
    </row>
    <row r="8">
      <c r="A8" s="104">
        <v>1.0</v>
      </c>
      <c r="B8" s="134">
        <v>6.0</v>
      </c>
      <c r="C8" s="135" t="s">
        <v>13</v>
      </c>
      <c r="D8" s="136" t="s">
        <v>40</v>
      </c>
      <c r="E8" s="133"/>
      <c r="F8" s="133"/>
      <c r="G8" s="133"/>
      <c r="H8" s="133"/>
      <c r="I8" s="133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9" t="s">
        <v>39</v>
      </c>
      <c r="W8" s="121"/>
    </row>
    <row r="9">
      <c r="A9" s="122">
        <v>1.0</v>
      </c>
      <c r="B9" s="130">
        <v>7.0</v>
      </c>
      <c r="C9" s="131" t="s">
        <v>14</v>
      </c>
      <c r="D9" s="132" t="s">
        <v>40</v>
      </c>
      <c r="E9" s="133"/>
      <c r="F9" s="133"/>
      <c r="G9" s="133"/>
      <c r="H9" s="133"/>
      <c r="I9" s="133"/>
      <c r="J9" s="118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39</v>
      </c>
      <c r="W9" s="128"/>
    </row>
    <row r="10">
      <c r="A10" s="104">
        <v>2.0</v>
      </c>
      <c r="B10" s="134">
        <v>8.0</v>
      </c>
      <c r="C10" s="134" t="s">
        <v>15</v>
      </c>
      <c r="D10" s="136">
        <v>1.0</v>
      </c>
      <c r="E10" s="137"/>
      <c r="F10" s="137"/>
      <c r="G10" s="137"/>
      <c r="H10" s="137"/>
      <c r="I10" s="137"/>
      <c r="J10" s="11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29" t="s">
        <v>39</v>
      </c>
      <c r="W10" s="139"/>
    </row>
    <row r="11">
      <c r="A11" s="122">
        <v>2.0</v>
      </c>
      <c r="B11" s="130">
        <v>9.0</v>
      </c>
      <c r="C11" s="140" t="s">
        <v>16</v>
      </c>
      <c r="D11" s="141" t="s">
        <v>38</v>
      </c>
      <c r="E11" s="137"/>
      <c r="F11" s="137"/>
      <c r="G11" s="137"/>
      <c r="H11" s="137"/>
      <c r="I11" s="137"/>
      <c r="J11" s="11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27" t="s">
        <v>39</v>
      </c>
      <c r="W11" s="142"/>
    </row>
    <row r="12">
      <c r="A12" s="104" t="s">
        <v>32</v>
      </c>
      <c r="B12" s="134">
        <v>10.0</v>
      </c>
      <c r="C12" s="134" t="s">
        <v>17</v>
      </c>
      <c r="D12" s="136" t="s">
        <v>37</v>
      </c>
      <c r="E12" s="136" t="s">
        <v>37</v>
      </c>
      <c r="F12" s="136" t="s">
        <v>37</v>
      </c>
      <c r="G12" s="136" t="s">
        <v>37</v>
      </c>
      <c r="H12" s="136" t="s">
        <v>37</v>
      </c>
      <c r="I12" s="137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9" t="s">
        <v>39</v>
      </c>
      <c r="W12" s="121"/>
    </row>
    <row r="13">
      <c r="A13" s="122">
        <v>3.0</v>
      </c>
      <c r="B13" s="130">
        <v>11.0</v>
      </c>
      <c r="C13" s="130" t="s">
        <v>18</v>
      </c>
      <c r="D13" s="132" t="s">
        <v>41</v>
      </c>
      <c r="E13" s="143" t="s">
        <v>42</v>
      </c>
      <c r="F13" s="144"/>
      <c r="G13" s="144"/>
      <c r="H13" s="137"/>
      <c r="I13" s="137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7" t="s">
        <v>39</v>
      </c>
      <c r="W13" s="128"/>
    </row>
    <row r="14">
      <c r="A14" s="104">
        <v>1.0</v>
      </c>
      <c r="B14" s="134">
        <v>12.0</v>
      </c>
      <c r="C14" s="134" t="s">
        <v>19</v>
      </c>
      <c r="D14" s="145" t="str">
        <f t="shared" ref="D14:D16" si="1">IF(G14&gt;0,"Y","N")</f>
        <v>N</v>
      </c>
      <c r="E14" s="146">
        <f>IF(OR(EXACT(D7,"Y")),1,0)</f>
        <v>0</v>
      </c>
      <c r="F14" s="146">
        <f>IF(OR(EXACT(D9,"Y")),1,0)</f>
        <v>0</v>
      </c>
      <c r="G14" s="146">
        <f t="shared" ref="G14:G16" si="2">E14+F14</f>
        <v>0</v>
      </c>
      <c r="H14" s="147"/>
      <c r="I14" s="137"/>
      <c r="J14" s="118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9" t="s">
        <v>39</v>
      </c>
      <c r="W14" s="121"/>
    </row>
    <row r="15">
      <c r="A15" s="122">
        <v>1.0</v>
      </c>
      <c r="B15" s="130">
        <v>13.0</v>
      </c>
      <c r="C15" s="130" t="s">
        <v>20</v>
      </c>
      <c r="D15" s="145" t="str">
        <f t="shared" si="1"/>
        <v>Y</v>
      </c>
      <c r="E15" s="148">
        <f t="shared" ref="E15:E16" si="3">IF(OR(EXACT(D4,"Y")),1,0)</f>
        <v>1</v>
      </c>
      <c r="F15" s="148">
        <f>IF(OR(EXACT(D6,"Y")),1,0)</f>
        <v>0</v>
      </c>
      <c r="G15" s="148">
        <f t="shared" si="2"/>
        <v>1</v>
      </c>
      <c r="H15" s="147"/>
      <c r="I15" s="137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27" t="s">
        <v>39</v>
      </c>
      <c r="W15" s="128"/>
    </row>
    <row r="16">
      <c r="A16" s="104">
        <v>1.0</v>
      </c>
      <c r="B16" s="134">
        <v>14.0</v>
      </c>
      <c r="C16" s="134" t="s">
        <v>21</v>
      </c>
      <c r="D16" s="145" t="str">
        <f t="shared" si="1"/>
        <v>N</v>
      </c>
      <c r="E16" s="146">
        <f t="shared" si="3"/>
        <v>0</v>
      </c>
      <c r="F16" s="146">
        <f>IF(OR(EXACT(D8,"Y")),1,0)</f>
        <v>0</v>
      </c>
      <c r="G16" s="146">
        <f t="shared" si="2"/>
        <v>0</v>
      </c>
      <c r="H16" s="147"/>
      <c r="I16" s="137"/>
      <c r="J16" s="118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29" t="s">
        <v>39</v>
      </c>
      <c r="W16" s="121"/>
    </row>
    <row r="17">
      <c r="A17" s="122">
        <v>1.0</v>
      </c>
      <c r="B17" s="130">
        <v>15.0</v>
      </c>
      <c r="C17" s="130" t="s">
        <v>22</v>
      </c>
      <c r="D17" s="149" t="str">
        <f>IF(E17&gt;0,"Y","N")</f>
        <v>N</v>
      </c>
      <c r="E17" s="148">
        <f>IF(OR(AND(G14,OR(G15,G16)),AND(G15,OR(G14,G16)),AND(G16,OR(G14,G15))),1,0)</f>
        <v>0</v>
      </c>
      <c r="F17" s="150"/>
      <c r="G17" s="117"/>
      <c r="H17" s="137"/>
      <c r="I17" s="137"/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27" t="s">
        <v>39</v>
      </c>
      <c r="W17" s="128"/>
    </row>
    <row r="18">
      <c r="A18" s="104">
        <v>3.0</v>
      </c>
      <c r="B18" s="151">
        <v>16.0</v>
      </c>
      <c r="C18" s="114" t="s">
        <v>23</v>
      </c>
      <c r="D18" s="116" t="s">
        <v>37</v>
      </c>
      <c r="E18" s="116" t="s">
        <v>37</v>
      </c>
      <c r="F18" s="116" t="s">
        <v>37</v>
      </c>
      <c r="G18" s="116" t="s">
        <v>37</v>
      </c>
      <c r="H18" s="116" t="s">
        <v>37</v>
      </c>
      <c r="I18" s="137"/>
      <c r="J18" s="118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9" t="s">
        <v>39</v>
      </c>
      <c r="W18" s="121"/>
    </row>
    <row r="19">
      <c r="A19" s="122">
        <v>3.0</v>
      </c>
      <c r="B19" s="152">
        <v>17.0</v>
      </c>
      <c r="C19" s="152" t="s">
        <v>24</v>
      </c>
      <c r="D19" s="153"/>
      <c r="E19" s="154"/>
      <c r="F19" s="155"/>
      <c r="G19" s="155"/>
      <c r="H19" s="156"/>
      <c r="I19" s="156"/>
      <c r="J19" s="118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 t="s">
        <v>39</v>
      </c>
      <c r="W19" s="113"/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162"/>
      <c r="F20" s="162"/>
      <c r="G20" s="162"/>
      <c r="H20" s="162"/>
      <c r="I20" s="162"/>
      <c r="J20" s="118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8" t="s">
        <v>39</v>
      </c>
      <c r="W20" s="109"/>
    </row>
    <row r="21">
      <c r="A21" s="163">
        <v>4.0</v>
      </c>
      <c r="B21" s="164">
        <v>19.0</v>
      </c>
      <c r="C21" s="164" t="s">
        <v>43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  <c r="W21" s="168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  <c r="W22" s="172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  <c r="W23" s="172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  <c r="W24" s="172"/>
    </row>
    <row r="25">
      <c r="A25" s="173"/>
      <c r="B25" s="173"/>
      <c r="C25" s="174" t="s">
        <v>44</v>
      </c>
      <c r="D25" s="174" t="s">
        <v>45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75" t="s">
        <v>46</v>
      </c>
      <c r="B26" s="175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  <c r="W26" s="179"/>
    </row>
    <row r="27">
      <c r="A27" s="175" t="s">
        <v>47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  <c r="W27" s="183"/>
    </row>
    <row r="28">
      <c r="A28" s="175" t="s">
        <v>48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  <c r="W28" s="183"/>
    </row>
    <row r="29">
      <c r="A29" s="175" t="s">
        <v>49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3"/>
    </row>
    <row r="30">
      <c r="A30" s="184"/>
      <c r="B30" s="185"/>
      <c r="C30" s="186"/>
      <c r="D30" s="187"/>
      <c r="E30" s="188"/>
      <c r="F30" s="188"/>
      <c r="G30" s="188"/>
      <c r="H30" s="188"/>
      <c r="I30" s="18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89" t="s">
        <v>50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13"/>
    </row>
    <row r="32">
      <c r="A32" s="192" t="s">
        <v>46</v>
      </c>
      <c r="B32" s="193"/>
      <c r="C32" s="194" t="s">
        <v>51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09"/>
    </row>
    <row r="33">
      <c r="A33" s="196" t="s">
        <v>47</v>
      </c>
      <c r="B33" s="190"/>
      <c r="C33" s="196" t="s">
        <v>52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13"/>
    </row>
    <row r="34">
      <c r="A34" s="192" t="s">
        <v>48</v>
      </c>
      <c r="B34" s="193"/>
      <c r="C34" s="192" t="s">
        <v>53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09"/>
    </row>
    <row r="35">
      <c r="A35" s="196" t="s">
        <v>49</v>
      </c>
      <c r="B35" s="190"/>
      <c r="C35" s="197" t="s">
        <v>54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13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55</v>
      </c>
    </row>
    <row r="3">
      <c r="B3" s="110"/>
      <c r="C3" s="110"/>
      <c r="D3" s="111" t="s">
        <v>34</v>
      </c>
      <c r="E3" s="111" t="s">
        <v>35</v>
      </c>
      <c r="F3" s="111" t="s">
        <v>34</v>
      </c>
      <c r="G3" s="111" t="s">
        <v>56</v>
      </c>
      <c r="H3" s="111" t="s">
        <v>36</v>
      </c>
      <c r="I3" s="111" t="s">
        <v>35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38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39</v>
      </c>
    </row>
    <row r="5">
      <c r="A5" s="122">
        <v>1.0</v>
      </c>
      <c r="B5" s="204">
        <v>3.0</v>
      </c>
      <c r="C5" s="205" t="s">
        <v>10</v>
      </c>
      <c r="D5" s="125" t="s">
        <v>40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39</v>
      </c>
    </row>
    <row r="6">
      <c r="A6" s="104">
        <v>1.0</v>
      </c>
      <c r="B6" s="199">
        <v>4.0</v>
      </c>
      <c r="C6" s="200" t="s">
        <v>11</v>
      </c>
      <c r="D6" s="116" t="s">
        <v>40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39</v>
      </c>
    </row>
    <row r="7">
      <c r="A7" s="122">
        <v>1.0</v>
      </c>
      <c r="B7" s="208">
        <v>5.0</v>
      </c>
      <c r="C7" s="209" t="s">
        <v>12</v>
      </c>
      <c r="D7" s="125" t="s">
        <v>40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39</v>
      </c>
    </row>
    <row r="8">
      <c r="A8" s="104">
        <v>1.0</v>
      </c>
      <c r="B8" s="211">
        <v>6.0</v>
      </c>
      <c r="C8" s="212" t="s">
        <v>13</v>
      </c>
      <c r="D8" s="116" t="s">
        <v>40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39</v>
      </c>
    </row>
    <row r="9">
      <c r="A9" s="122">
        <v>1.0</v>
      </c>
      <c r="B9" s="208">
        <v>7.0</v>
      </c>
      <c r="C9" s="209" t="s">
        <v>14</v>
      </c>
      <c r="D9" s="125" t="s">
        <v>40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39</v>
      </c>
    </row>
    <row r="10">
      <c r="A10" s="104">
        <v>2.0</v>
      </c>
      <c r="B10" s="211">
        <v>8.0</v>
      </c>
      <c r="C10" s="211" t="s">
        <v>15</v>
      </c>
      <c r="D10" s="136">
        <v>1.0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39</v>
      </c>
    </row>
    <row r="11">
      <c r="A11" s="122">
        <v>2.0</v>
      </c>
      <c r="B11" s="208">
        <v>9.0</v>
      </c>
      <c r="C11" s="214" t="s">
        <v>16</v>
      </c>
      <c r="D11" s="141" t="s">
        <v>38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39</v>
      </c>
    </row>
    <row r="12">
      <c r="A12" s="104" t="s">
        <v>32</v>
      </c>
      <c r="B12" s="211">
        <v>10.0</v>
      </c>
      <c r="C12" s="211" t="s">
        <v>17</v>
      </c>
      <c r="D12" s="136" t="s">
        <v>37</v>
      </c>
      <c r="E12" s="215" t="s">
        <v>37</v>
      </c>
      <c r="F12" s="215" t="s">
        <v>37</v>
      </c>
      <c r="G12" s="215" t="s">
        <v>37</v>
      </c>
      <c r="H12" s="215" t="s">
        <v>37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39</v>
      </c>
    </row>
    <row r="13">
      <c r="A13" s="122">
        <v>3.0</v>
      </c>
      <c r="B13" s="208">
        <v>11.0</v>
      </c>
      <c r="C13" s="208" t="s">
        <v>18</v>
      </c>
      <c r="D13" s="132" t="s">
        <v>37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39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39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Y</v>
      </c>
      <c r="E15" s="221">
        <f t="shared" ref="E15:E16" si="3">IF(OR(EXACT(D4,"Y")),1,0)</f>
        <v>1</v>
      </c>
      <c r="F15" s="222">
        <f>IF(OR(EXACT(D6,"Y")),1,0)</f>
        <v>0</v>
      </c>
      <c r="G15" s="222">
        <f t="shared" si="2"/>
        <v>1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39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39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39</v>
      </c>
    </row>
    <row r="18">
      <c r="A18" s="104">
        <v>3.0</v>
      </c>
      <c r="B18" s="224">
        <v>16.0</v>
      </c>
      <c r="C18" s="199" t="s">
        <v>23</v>
      </c>
      <c r="D18" s="225" t="s">
        <v>37</v>
      </c>
      <c r="E18" s="225" t="s">
        <v>37</v>
      </c>
      <c r="F18" s="225" t="s">
        <v>37</v>
      </c>
      <c r="G18" s="225" t="s">
        <v>37</v>
      </c>
      <c r="H18" s="225" t="s">
        <v>37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39</v>
      </c>
    </row>
    <row r="19">
      <c r="A19" s="122">
        <v>3.0</v>
      </c>
      <c r="B19" s="152">
        <v>17.0</v>
      </c>
      <c r="C19" s="152" t="s">
        <v>24</v>
      </c>
      <c r="D19" s="153" t="s">
        <v>34</v>
      </c>
      <c r="E19" s="153" t="s">
        <v>36</v>
      </c>
      <c r="F19" s="226" t="s">
        <v>57</v>
      </c>
      <c r="G19" s="226" t="s">
        <v>58</v>
      </c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39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Y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39</v>
      </c>
    </row>
    <row r="21">
      <c r="A21" s="163">
        <v>4.0</v>
      </c>
      <c r="B21" s="164">
        <v>19.0</v>
      </c>
      <c r="C21" s="164" t="s">
        <v>43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44</v>
      </c>
      <c r="D25" s="174" t="s">
        <v>59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46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47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48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49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50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46</v>
      </c>
      <c r="B32" s="193"/>
      <c r="C32" s="194" t="s">
        <v>51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47</v>
      </c>
      <c r="B33" s="190"/>
      <c r="C33" s="196" t="s">
        <v>52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48</v>
      </c>
      <c r="B34" s="193"/>
      <c r="C34" s="192" t="s">
        <v>53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49</v>
      </c>
      <c r="B35" s="190"/>
      <c r="C35" s="197" t="s">
        <v>54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</row>
    <row r="3">
      <c r="B3" s="110"/>
      <c r="C3" s="110"/>
      <c r="D3" s="111" t="s">
        <v>37</v>
      </c>
      <c r="E3" s="111" t="s">
        <v>37</v>
      </c>
      <c r="F3" s="111" t="s">
        <v>37</v>
      </c>
      <c r="G3" s="111" t="s">
        <v>37</v>
      </c>
      <c r="H3" s="111" t="s">
        <v>37</v>
      </c>
      <c r="I3" s="111" t="s">
        <v>37</v>
      </c>
      <c r="J3" s="111" t="s">
        <v>37</v>
      </c>
      <c r="K3" s="111" t="s">
        <v>37</v>
      </c>
      <c r="L3" s="111" t="s">
        <v>37</v>
      </c>
      <c r="M3" s="111" t="s">
        <v>37</v>
      </c>
      <c r="N3" s="111" t="s">
        <v>37</v>
      </c>
      <c r="O3" s="111" t="s">
        <v>37</v>
      </c>
      <c r="P3" s="111" t="s">
        <v>37</v>
      </c>
      <c r="Q3" s="111" t="s">
        <v>37</v>
      </c>
      <c r="R3" s="111" t="s">
        <v>37</v>
      </c>
      <c r="S3" s="111" t="s">
        <v>37</v>
      </c>
      <c r="T3" s="111" t="s">
        <v>37</v>
      </c>
      <c r="U3" s="111" t="s">
        <v>37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37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39</v>
      </c>
    </row>
    <row r="5">
      <c r="A5" s="122">
        <v>1.0</v>
      </c>
      <c r="B5" s="204">
        <v>3.0</v>
      </c>
      <c r="C5" s="205" t="s">
        <v>10</v>
      </c>
      <c r="D5" s="125" t="s">
        <v>37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39</v>
      </c>
    </row>
    <row r="6">
      <c r="A6" s="104">
        <v>1.0</v>
      </c>
      <c r="B6" s="199">
        <v>4.0</v>
      </c>
      <c r="C6" s="200" t="s">
        <v>11</v>
      </c>
      <c r="D6" s="116" t="s">
        <v>37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39</v>
      </c>
    </row>
    <row r="7">
      <c r="A7" s="122">
        <v>1.0</v>
      </c>
      <c r="B7" s="208">
        <v>5.0</v>
      </c>
      <c r="C7" s="209" t="s">
        <v>12</v>
      </c>
      <c r="D7" s="132" t="s">
        <v>37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39</v>
      </c>
    </row>
    <row r="8">
      <c r="A8" s="104">
        <v>1.0</v>
      </c>
      <c r="B8" s="211">
        <v>6.0</v>
      </c>
      <c r="C8" s="212" t="s">
        <v>13</v>
      </c>
      <c r="D8" s="136" t="s">
        <v>37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39</v>
      </c>
    </row>
    <row r="9">
      <c r="A9" s="122">
        <v>1.0</v>
      </c>
      <c r="B9" s="208">
        <v>7.0</v>
      </c>
      <c r="C9" s="209" t="s">
        <v>14</v>
      </c>
      <c r="D9" s="132" t="s">
        <v>37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39</v>
      </c>
    </row>
    <row r="10">
      <c r="A10" s="104">
        <v>2.0</v>
      </c>
      <c r="B10" s="211">
        <v>8.0</v>
      </c>
      <c r="C10" s="211" t="s">
        <v>15</v>
      </c>
      <c r="D10" s="136" t="s">
        <v>37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39</v>
      </c>
    </row>
    <row r="11">
      <c r="A11" s="122">
        <v>2.0</v>
      </c>
      <c r="B11" s="208">
        <v>9.0</v>
      </c>
      <c r="C11" s="214" t="s">
        <v>16</v>
      </c>
      <c r="D11" s="141" t="s">
        <v>37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39</v>
      </c>
    </row>
    <row r="12">
      <c r="A12" s="104" t="s">
        <v>32</v>
      </c>
      <c r="B12" s="211">
        <v>10.0</v>
      </c>
      <c r="C12" s="211" t="s">
        <v>17</v>
      </c>
      <c r="D12" s="136" t="s">
        <v>37</v>
      </c>
      <c r="E12" s="215" t="s">
        <v>37</v>
      </c>
      <c r="F12" s="215" t="s">
        <v>37</v>
      </c>
      <c r="G12" s="215" t="s">
        <v>37</v>
      </c>
      <c r="H12" s="215" t="s">
        <v>37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39</v>
      </c>
    </row>
    <row r="13">
      <c r="A13" s="122">
        <v>3.0</v>
      </c>
      <c r="B13" s="208">
        <v>11.0</v>
      </c>
      <c r="C13" s="208" t="s">
        <v>18</v>
      </c>
      <c r="D13" s="132" t="s">
        <v>37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39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39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39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39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39</v>
      </c>
    </row>
    <row r="18">
      <c r="A18" s="104">
        <v>3.0</v>
      </c>
      <c r="B18" s="224">
        <v>16.0</v>
      </c>
      <c r="C18" s="199" t="s">
        <v>23</v>
      </c>
      <c r="D18" s="225" t="s">
        <v>37</v>
      </c>
      <c r="E18" s="225" t="s">
        <v>37</v>
      </c>
      <c r="F18" s="225" t="s">
        <v>37</v>
      </c>
      <c r="G18" s="225" t="s">
        <v>37</v>
      </c>
      <c r="H18" s="225" t="s">
        <v>37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39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39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39</v>
      </c>
    </row>
    <row r="21">
      <c r="A21" s="163">
        <v>4.0</v>
      </c>
      <c r="B21" s="164">
        <v>19.0</v>
      </c>
      <c r="C21" s="164" t="s">
        <v>43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44</v>
      </c>
      <c r="D25" s="174" t="s">
        <v>37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46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47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48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49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50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46</v>
      </c>
      <c r="B32" s="193"/>
      <c r="C32" s="194" t="s">
        <v>51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47</v>
      </c>
      <c r="B33" s="190"/>
      <c r="C33" s="196" t="s">
        <v>52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48</v>
      </c>
      <c r="B34" s="193"/>
      <c r="C34" s="192" t="s">
        <v>53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49</v>
      </c>
      <c r="B35" s="190"/>
      <c r="C35" s="197" t="s">
        <v>54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