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<sst xmlns="http://schemas.openxmlformats.org/spreadsheetml/2006/main" count="381" uniqueCount="66">
  <si>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</si>
  <si>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</si>
  <si>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</si>
  <si>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</si>
  <si>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</si>
  <si>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</si>
  <si>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</si>
  <si>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</si>
  <si>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</si>
  <si>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</si>
  <si>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</si>
  <si>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</si>
  <si>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</si>
  <si>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</si>
  <si>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</si>
  <si>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</si>
  <si>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</si>
  <si>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</si>
  <si>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</si>
  <si>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</si>
  <si>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</si>
  <si>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</si>
  <si>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</si>
  <si>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</si>
  <si>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</si>
  <si>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</si>
  <si>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</si>
  <si>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</si>
  <si>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</si>
  <si>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</si>
  <si>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</si>
  <si>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</si>
  <si>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</si>
  <si>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 xml:space="preserve">The paper presents an approach aiming to ensure the continuous deployment of containerized blockchain distributed applications. The solution has been divided into two independent components: Delivery and deployment. They interact through Git distributed version control. Dedicated GitHub repositories should store the business application and deployment configurations for nodes. </t>
  </si>
  <si>
    <t>MDE</t>
  </si>
  <si>
    <t>Product</t>
  </si>
  <si>
    <t>DevOps</t>
  </si>
  <si>
    <t>n.a.</t>
  </si>
  <si>
    <t>Y</t>
  </si>
  <si>
    <t>&lt;add your comment here if any&gt;</t>
  </si>
  <si>
    <t>Journal</t>
  </si>
  <si>
    <t>MDPI</t>
  </si>
  <si>
    <t xml:space="preserve">continuous deployment </t>
  </si>
  <si>
    <t>model-driven development</t>
  </si>
  <si>
    <t>blockchain</t>
  </si>
  <si>
    <t>Future research directions (as stated by authors, if any)</t>
  </si>
  <si>
    <t xml:space="preserve">Reviewer </t>
  </si>
  <si>
    <t>Pasqualina Potena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</si>
  <si>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</si>
  <si>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</si>
  <si>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</si>
  <si>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</si>
  <si>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</si>
  <si>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</si>
  <si>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</si>
  <si>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</si>
  <si>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</si>
  <si>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paper discusses the continuous deployment of blockchain systems. Although the approach can be contextualized in a DevOps environment, the contribution only discusses aspects of the deployment phase (i.e., Ops part). Not that the paper has been published in an MDPI journal.</t>
  </si>
  <si>
    <t>Process</t>
  </si>
  <si>
    <t>N</t>
  </si>
  <si>
    <t>An example is presented but the detail is very shallow.</t>
  </si>
  <si>
    <t>Applied Sciences (MDPI)</t>
  </si>
  <si>
    <t>continuous deployment</t>
  </si>
  <si>
    <t>MDD</t>
  </si>
  <si>
    <t>Abel Gomez</t>
  </si>
  <si>
    <t>&lt;Please report the main contributions of the paper as stated by the authors. If not explicitly elicited, report the main research areas, if not clear from the keywords.&gt;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</si>
</sst>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The paper presents an approach aiming to ensure the continuous deployment of containerized blockchain distributed applications. The solution has been divided into two independent components: Delivery and deployment. They interact through Git distributed version control. Dedicated GitHub repositories should store the business application and deployment configurations for nodes. </v>
      </c>
      <c r="V2" s="10" t="str">
        <f>'2'!V2</f>
        <v>The paper discusses the continuous deployment of blockchain systems. Although the approach can be contextualized in a DevOps environment, the contribution only discusses aspects of the deployment phase (i.e., Ops part). Not that the paper has been published in an MDPI journal.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Product</v>
      </c>
      <c r="E3" s="13" t="str">
        <f t="shared" ref="E3:F3" si="2">K26</f>
        <v>DevOps</v>
      </c>
      <c r="F3" s="13" t="str">
        <f t="shared" si="2"/>
        <v>n.a.</v>
      </c>
      <c r="G3" s="13" t="str">
        <f t="shared" ref="G3:H3" si="3">K27</f>
        <v>MDE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0</v>
      </c>
      <c r="Y3" s="15">
        <f>IFERROR(__xludf.DUMMYFUNCTION("IMPORTRANGE($C$22,""!$X$3"")"),-3.0)</f>
        <v>-3</v>
      </c>
      <c r="Z3" s="15">
        <f t="shared" ref="Z3:Z20" si="10">X3*Y3</f>
        <v>0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Y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An example is presented but the detail is very shallow.</v>
      </c>
      <c r="W10" s="20" t="str">
        <f>OnlyForConflictsResolution!V10</f>
        <v>&lt;add your comment here if any&gt;</v>
      </c>
      <c r="X10" s="11">
        <f t="shared" si="11"/>
        <v>1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N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Journal</v>
      </c>
      <c r="D13" s="27" t="str">
        <f t="shared" si="13"/>
        <v>MDPI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n.a.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continuous deployment </v>
      </c>
      <c r="D19" s="31" t="str">
        <f>K58</f>
        <v>model-driven development</v>
      </c>
      <c r="E19" s="31" t="str">
        <f>K59</f>
        <v>blockchain</v>
      </c>
      <c r="F19" s="31" t="str">
        <f>K60</f>
        <v>continuous deployment</v>
      </c>
      <c r="G19" s="31" t="str">
        <f>K61</f>
        <v>MDD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N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33</v>
      </c>
      <c r="Y21" s="40">
        <f t="shared" si="16"/>
        <v>-3</v>
      </c>
      <c r="Z21" s="40">
        <f t="shared" si="16"/>
        <v>0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MDE</v>
      </c>
      <c r="D25" s="58" t="str">
        <f>'1'!E$3</f>
        <v>Product</v>
      </c>
      <c r="E25" s="59" t="str">
        <f t="shared" ref="E25:E36" si="18">CONCATENATE(C25," ",D25)</f>
        <v>MDE Product</v>
      </c>
      <c r="F25" s="59"/>
      <c r="G25" s="59" t="str">
        <f>IFERROR(__xludf.DUMMYFUNCTION("IFNA(UNIQUE(FILTER(E25:E36, E25:E36&lt;&gt;""n.a. n.a."")),""n.a."")"),"MDE Product")</f>
        <v>MDE Product</v>
      </c>
      <c r="H25" s="59"/>
      <c r="I25" s="59" t="str">
        <f>IFERROR(__xludf.DUMMYFUNCTION("IFERROR(SPLIT($G25,"" ""),"""")"),"MDE")</f>
        <v>MDE</v>
      </c>
      <c r="J25" s="59" t="str">
        <f>IFERROR(__xludf.DUMMYFUNCTION("""COMPUTED_VALUE"""),"Product")</f>
        <v>Product</v>
      </c>
      <c r="K25" s="60" t="str">
        <f t="shared" ref="K25:L25" si="17">IF(NOT(I25=""),I25,"n.a.")</f>
        <v>MDE</v>
      </c>
      <c r="L25" s="60" t="str">
        <f t="shared" si="17"/>
        <v>Product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DevOps</v>
      </c>
      <c r="D26" s="58" t="str">
        <f>'1'!G$3</f>
        <v>n.a.</v>
      </c>
      <c r="E26" s="65" t="str">
        <f t="shared" si="18"/>
        <v>DevOps n.a.</v>
      </c>
      <c r="F26" s="65"/>
      <c r="G26" s="65" t="str">
        <f>IFERROR(__xludf.DUMMYFUNCTION("""COMPUTED_VALUE"""),"DevOps n.a.")</f>
        <v>DevOps n.a.</v>
      </c>
      <c r="H26" s="65"/>
      <c r="I26" s="65" t="str">
        <f>IFERROR(__xludf.DUMMYFUNCTION("IFERROR(SPLIT($G26,"" ""),"""")"),"DevOps")</f>
        <v>DevOps</v>
      </c>
      <c r="J26" s="65" t="str">
        <f>IFERROR(__xludf.DUMMYFUNCTION("""COMPUTED_VALUE"""),"n.a.")</f>
        <v>n.a.</v>
      </c>
      <c r="K26" s="66" t="str">
        <f t="shared" ref="K26:L26" si="19">IF(NOT(I26=""),I26,"n.a.")</f>
        <v>DevOps</v>
      </c>
      <c r="L26" s="66" t="str">
        <f t="shared" si="19"/>
        <v>n.a.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 t="str">
        <f>IFERROR(__xludf.DUMMYFUNCTION("""COMPUTED_VALUE"""),"MDE Process")</f>
        <v>MDE Process</v>
      </c>
      <c r="H27" s="59"/>
      <c r="I27" s="59" t="str">
        <f>IFERROR(__xludf.DUMMYFUNCTION("IFERROR(SPLIT($G27,"" ""),"""")"),"MDE")</f>
        <v>MDE</v>
      </c>
      <c r="J27" s="59" t="str">
        <f>IFERROR(__xludf.DUMMYFUNCTION("""COMPUTED_VALUE"""),"Process")</f>
        <v>Process</v>
      </c>
      <c r="K27" s="60" t="str">
        <f t="shared" ref="K27:L27" si="20">IF(NOT(I27=""),I27,"n.a.")</f>
        <v>MDE</v>
      </c>
      <c r="L27" s="60" t="str">
        <f t="shared" si="20"/>
        <v>Process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MDE</v>
      </c>
      <c r="D28" s="68" t="str">
        <f>'2'!E$3</f>
        <v>Process</v>
      </c>
      <c r="E28" s="65" t="str">
        <f t="shared" si="18"/>
        <v>MDE Process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n.a.</v>
      </c>
      <c r="D29" s="68" t="str">
        <f>'2'!G$3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n.a.</v>
      </c>
      <c r="D47" s="82"/>
      <c r="E47" s="82"/>
      <c r="F47" s="82"/>
      <c r="G47" s="82" t="str">
        <f>IFERROR(__xludf.DUMMYFUNCTION("IFNA(UNIQUE(FILTER(C47:C56, C47:C56&lt;&gt;""n.a."")),""n.a."")"),"n.a.")</f>
        <v>n.a.</v>
      </c>
      <c r="H47" s="82"/>
      <c r="I47" s="83" t="str">
        <f t="shared" si="27"/>
        <v>n.a.</v>
      </c>
      <c r="J47" s="82"/>
      <c r="K47" s="84" t="str">
        <f t="shared" si="28"/>
        <v>n.a.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continuous deployment </v>
      </c>
      <c r="D57" s="97"/>
      <c r="E57" s="97"/>
      <c r="F57" s="97"/>
      <c r="G57" s="82" t="str">
        <f>IFERROR(__xludf.DUMMYFUNCTION("IFNA(UNIQUE(FILTER(C57:C66, C57:C66&lt;&gt;""n.a."")),""n.a."")"),"continuous deployment ")</f>
        <v>continuous deployment </v>
      </c>
      <c r="H57" s="97"/>
      <c r="I57" s="83" t="str">
        <f t="shared" si="27"/>
        <v>continuous deployment </v>
      </c>
      <c r="J57" s="97"/>
      <c r="K57" s="84" t="str">
        <f t="shared" si="28"/>
        <v>continuous deployment 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model-driven development</v>
      </c>
      <c r="D58" s="88"/>
      <c r="E58" s="88"/>
      <c r="F58" s="88"/>
      <c r="G58" s="88" t="str">
        <f>IFERROR(__xludf.DUMMYFUNCTION("""COMPUTED_VALUE"""),"model-driven development")</f>
        <v>model-driven development</v>
      </c>
      <c r="H58" s="88"/>
      <c r="I58" s="65" t="str">
        <f t="shared" si="27"/>
        <v>model-driven development</v>
      </c>
      <c r="J58" s="88"/>
      <c r="K58" s="66" t="str">
        <f t="shared" si="28"/>
        <v>model-driven development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blockchain</v>
      </c>
      <c r="D59" s="90"/>
      <c r="E59" s="90"/>
      <c r="F59" s="90"/>
      <c r="G59" s="90" t="str">
        <f>IFERROR(__xludf.DUMMYFUNCTION("""COMPUTED_VALUE"""),"blockchain")</f>
        <v>blockchain</v>
      </c>
      <c r="H59" s="90"/>
      <c r="I59" s="59" t="str">
        <f t="shared" si="27"/>
        <v>blockchain</v>
      </c>
      <c r="J59" s="90"/>
      <c r="K59" s="60" t="str">
        <f t="shared" si="28"/>
        <v>blockchain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n.a.</v>
      </c>
      <c r="D60" s="88"/>
      <c r="E60" s="88"/>
      <c r="F60" s="88"/>
      <c r="G60" s="88" t="str">
        <f>IFERROR(__xludf.DUMMYFUNCTION("""COMPUTED_VALUE"""),"continuous deployment")</f>
        <v>continuous deployment</v>
      </c>
      <c r="H60" s="88"/>
      <c r="I60" s="65" t="str">
        <f t="shared" si="27"/>
        <v>continuous deployment</v>
      </c>
      <c r="J60" s="88"/>
      <c r="K60" s="66" t="str">
        <f t="shared" si="28"/>
        <v>continuous deployment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 t="str">
        <f>IFERROR(__xludf.DUMMYFUNCTION("""COMPUTED_VALUE"""),"MDD")</f>
        <v>MDD</v>
      </c>
      <c r="H61" s="90"/>
      <c r="I61" s="59" t="str">
        <f t="shared" si="27"/>
        <v>MDD</v>
      </c>
      <c r="J61" s="90"/>
      <c r="K61" s="60" t="str">
        <f t="shared" si="28"/>
        <v>MDD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blockchain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continuous deployment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MDD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Journal</v>
      </c>
      <c r="D67" s="13" t="str">
        <f>'1'!E13</f>
        <v>MDPI</v>
      </c>
      <c r="E67" s="59" t="str">
        <f t="shared" ref="E67:E68" si="29">CONCATENATE(C67,"---",D67)</f>
        <v>Journal---MDPI</v>
      </c>
      <c r="F67" s="59"/>
      <c r="G67" s="59" t="str">
        <f>IFERROR(__xludf.DUMMYFUNCTION("IFNA(UNIQUE(FILTER(E67:E68, E67:E68&lt;&gt;""n.a"")),""n.a."")"),"Journal---MDPI")</f>
        <v>Journal---MDPI</v>
      </c>
      <c r="H67" s="59"/>
      <c r="I67" s="59" t="str">
        <f>IFERROR(__xludf.DUMMYFUNCTION("IFERROR(SPLIT($G67,""---""),"""")"),"Journal")</f>
        <v>Journal</v>
      </c>
      <c r="J67" s="59" t="str">
        <f>IFERROR(__xludf.DUMMYFUNCTION("""COMPUTED_VALUE"""),"MDPI")</f>
        <v>MDPI</v>
      </c>
      <c r="K67" s="60" t="str">
        <f t="shared" si="28"/>
        <v>Journal</v>
      </c>
      <c r="L67" s="60" t="str">
        <f>IF(NOT(J67=""),J67,"n.a.")</f>
        <v>MDPI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Journal</v>
      </c>
      <c r="D68" s="26" t="str">
        <f>'2'!E13</f>
        <v>Applied Sciences (MDPI)</v>
      </c>
      <c r="E68" s="65" t="str">
        <f t="shared" si="29"/>
        <v>Journal---Applied Sciences (MDPI)</v>
      </c>
      <c r="F68" s="65"/>
      <c r="G68" s="65" t="str">
        <f>IFERROR(__xludf.DUMMYFUNCTION("""COMPUTED_VALUE"""),"Journal---Applied Sciences (MDPI)")</f>
        <v>Journal---Applied Sciences (MDPI)</v>
      </c>
      <c r="H68" s="65"/>
      <c r="I68" s="65" t="str">
        <f>IFERROR(__xludf.DUMMYFUNCTION("IFERROR(SPLIT($G68,""---""),"""")"),"Journal")</f>
        <v>Journal</v>
      </c>
      <c r="J68" s="65" t="str">
        <f>IFERROR(__xludf.DUMMYFUNCTION("""COMPUTED_VALUE"""),"Applied Sciences (MDPI)")</f>
        <v>Applied Sciences (MDPI)</v>
      </c>
      <c r="K68" s="66" t="str">
        <f t="shared" si="28"/>
        <v>Journal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35</v>
      </c>
      <c r="F3" s="111" t="s">
        <v>36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38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39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37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39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37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39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37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39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37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39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37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39</v>
      </c>
      <c r="W9" s="128"/>
    </row>
    <row r="10">
      <c r="A10" s="104">
        <v>2.0</v>
      </c>
      <c r="B10" s="134">
        <v>8.0</v>
      </c>
      <c r="C10" s="134" t="s">
        <v>15</v>
      </c>
      <c r="D10" s="136" t="s">
        <v>37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39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37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39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37</v>
      </c>
      <c r="E12" s="136" t="s">
        <v>37</v>
      </c>
      <c r="F12" s="136" t="s">
        <v>37</v>
      </c>
      <c r="G12" s="136" t="s">
        <v>37</v>
      </c>
      <c r="H12" s="136" t="s">
        <v>37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39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40</v>
      </c>
      <c r="E13" s="143" t="s">
        <v>41</v>
      </c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39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N</v>
      </c>
      <c r="E14" s="146">
        <f>IF(OR(EXACT(D7,"Y")),1,0)</f>
        <v>0</v>
      </c>
      <c r="F14" s="146">
        <f>IF(OR(EXACT(D9,"Y")),1,0)</f>
        <v>0</v>
      </c>
      <c r="G14" s="146">
        <f t="shared" ref="G14:G16" si="2">E14+F14</f>
        <v>0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39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Y</v>
      </c>
      <c r="E15" s="148">
        <f t="shared" ref="E15:E16" si="3">IF(OR(EXACT(D4,"Y")),1,0)</f>
        <v>1</v>
      </c>
      <c r="F15" s="148">
        <f>IF(OR(EXACT(D6,"Y")),1,0)</f>
        <v>0</v>
      </c>
      <c r="G15" s="148">
        <f t="shared" si="2"/>
        <v>1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39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39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39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37</v>
      </c>
      <c r="E18" s="116" t="s">
        <v>37</v>
      </c>
      <c r="F18" s="116" t="s">
        <v>37</v>
      </c>
      <c r="G18" s="116" t="s">
        <v>37</v>
      </c>
      <c r="H18" s="116" t="s">
        <v>37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39</v>
      </c>
      <c r="W18" s="121"/>
    </row>
    <row r="19">
      <c r="A19" s="122">
        <v>3.0</v>
      </c>
      <c r="B19" s="152">
        <v>17.0</v>
      </c>
      <c r="C19" s="152" t="s">
        <v>24</v>
      </c>
      <c r="D19" s="153" t="s">
        <v>42</v>
      </c>
      <c r="E19" s="154" t="s">
        <v>43</v>
      </c>
      <c r="F19" s="155" t="s">
        <v>44</v>
      </c>
      <c r="G19" s="155"/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39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39</v>
      </c>
      <c r="W20" s="109"/>
    </row>
    <row r="21">
      <c r="A21" s="163">
        <v>4.0</v>
      </c>
      <c r="B21" s="164">
        <v>19.0</v>
      </c>
      <c r="C21" s="164" t="s">
        <v>45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46</v>
      </c>
      <c r="D25" s="174" t="s">
        <v>47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48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49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50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51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52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48</v>
      </c>
      <c r="B32" s="193"/>
      <c r="C32" s="194" t="s">
        <v>53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49</v>
      </c>
      <c r="B33" s="190"/>
      <c r="C33" s="196" t="s">
        <v>54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50</v>
      </c>
      <c r="B34" s="193"/>
      <c r="C34" s="192" t="s">
        <v>55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51</v>
      </c>
      <c r="B35" s="190"/>
      <c r="C35" s="197" t="s">
        <v>56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57</v>
      </c>
    </row>
    <row r="3">
      <c r="B3" s="110"/>
      <c r="C3" s="110"/>
      <c r="D3" s="111" t="s">
        <v>34</v>
      </c>
      <c r="E3" s="111" t="s">
        <v>58</v>
      </c>
      <c r="F3" s="111" t="s">
        <v>37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59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39</v>
      </c>
    </row>
    <row r="5">
      <c r="A5" s="122">
        <v>1.0</v>
      </c>
      <c r="B5" s="204">
        <v>3.0</v>
      </c>
      <c r="C5" s="205" t="s">
        <v>10</v>
      </c>
      <c r="D5" s="125" t="s">
        <v>59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39</v>
      </c>
    </row>
    <row r="6">
      <c r="A6" s="104">
        <v>1.0</v>
      </c>
      <c r="B6" s="199">
        <v>4.0</v>
      </c>
      <c r="C6" s="200" t="s">
        <v>11</v>
      </c>
      <c r="D6" s="116" t="s">
        <v>59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39</v>
      </c>
    </row>
    <row r="7">
      <c r="A7" s="122">
        <v>1.0</v>
      </c>
      <c r="B7" s="208">
        <v>5.0</v>
      </c>
      <c r="C7" s="209" t="s">
        <v>12</v>
      </c>
      <c r="D7" s="125" t="s">
        <v>59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39</v>
      </c>
    </row>
    <row r="8">
      <c r="A8" s="104">
        <v>1.0</v>
      </c>
      <c r="B8" s="211">
        <v>6.0</v>
      </c>
      <c r="C8" s="212" t="s">
        <v>13</v>
      </c>
      <c r="D8" s="116" t="s">
        <v>59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39</v>
      </c>
    </row>
    <row r="9">
      <c r="A9" s="122">
        <v>1.0</v>
      </c>
      <c r="B9" s="208">
        <v>7.0</v>
      </c>
      <c r="C9" s="209" t="s">
        <v>14</v>
      </c>
      <c r="D9" s="125" t="s">
        <v>59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39</v>
      </c>
    </row>
    <row r="10">
      <c r="A10" s="104">
        <v>2.0</v>
      </c>
      <c r="B10" s="211">
        <v>8.0</v>
      </c>
      <c r="C10" s="211" t="s">
        <v>15</v>
      </c>
      <c r="D10" s="136">
        <v>1.0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60</v>
      </c>
    </row>
    <row r="11">
      <c r="A11" s="122">
        <v>2.0</v>
      </c>
      <c r="B11" s="208">
        <v>9.0</v>
      </c>
      <c r="C11" s="214" t="s">
        <v>16</v>
      </c>
      <c r="D11" s="141" t="s">
        <v>59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39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39</v>
      </c>
    </row>
    <row r="13">
      <c r="A13" s="122">
        <v>3.0</v>
      </c>
      <c r="B13" s="208">
        <v>11.0</v>
      </c>
      <c r="C13" s="208" t="s">
        <v>18</v>
      </c>
      <c r="D13" s="132" t="s">
        <v>40</v>
      </c>
      <c r="E13" s="216" t="s">
        <v>61</v>
      </c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39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39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39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39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39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39</v>
      </c>
    </row>
    <row r="19">
      <c r="A19" s="122">
        <v>3.0</v>
      </c>
      <c r="B19" s="152">
        <v>17.0</v>
      </c>
      <c r="C19" s="152" t="s">
        <v>24</v>
      </c>
      <c r="D19" s="153" t="s">
        <v>44</v>
      </c>
      <c r="E19" s="153" t="s">
        <v>62</v>
      </c>
      <c r="F19" s="226" t="s">
        <v>63</v>
      </c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39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39</v>
      </c>
    </row>
    <row r="21">
      <c r="A21" s="163">
        <v>4.0</v>
      </c>
      <c r="B21" s="164">
        <v>19.0</v>
      </c>
      <c r="C21" s="164" t="s">
        <v>45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46</v>
      </c>
      <c r="D25" s="174" t="s">
        <v>64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48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49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50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51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52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48</v>
      </c>
      <c r="B32" s="193"/>
      <c r="C32" s="194" t="s">
        <v>53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49</v>
      </c>
      <c r="B33" s="190"/>
      <c r="C33" s="196" t="s">
        <v>54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50</v>
      </c>
      <c r="B34" s="193"/>
      <c r="C34" s="192" t="s">
        <v>55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51</v>
      </c>
      <c r="B35" s="190"/>
      <c r="C35" s="197" t="s">
        <v>56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65</v>
      </c>
    </row>
    <row r="3">
      <c r="B3" s="110"/>
      <c r="C3" s="110"/>
      <c r="D3" s="111" t="s">
        <v>37</v>
      </c>
      <c r="E3" s="111" t="s">
        <v>37</v>
      </c>
      <c r="F3" s="111" t="s">
        <v>37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59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39</v>
      </c>
    </row>
    <row r="5">
      <c r="A5" s="122">
        <v>1.0</v>
      </c>
      <c r="B5" s="204">
        <v>3.0</v>
      </c>
      <c r="C5" s="205" t="s">
        <v>10</v>
      </c>
      <c r="D5" s="125" t="s">
        <v>59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39</v>
      </c>
    </row>
    <row r="6">
      <c r="A6" s="104">
        <v>1.0</v>
      </c>
      <c r="B6" s="199">
        <v>4.0</v>
      </c>
      <c r="C6" s="200" t="s">
        <v>11</v>
      </c>
      <c r="D6" s="116" t="s">
        <v>59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39</v>
      </c>
    </row>
    <row r="7">
      <c r="A7" s="122">
        <v>1.0</v>
      </c>
      <c r="B7" s="208">
        <v>5.0</v>
      </c>
      <c r="C7" s="209" t="s">
        <v>12</v>
      </c>
      <c r="D7" s="132" t="s">
        <v>59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39</v>
      </c>
    </row>
    <row r="8">
      <c r="A8" s="104">
        <v>1.0</v>
      </c>
      <c r="B8" s="211">
        <v>6.0</v>
      </c>
      <c r="C8" s="212" t="s">
        <v>13</v>
      </c>
      <c r="D8" s="136" t="s">
        <v>59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39</v>
      </c>
    </row>
    <row r="9">
      <c r="A9" s="122">
        <v>1.0</v>
      </c>
      <c r="B9" s="208">
        <v>7.0</v>
      </c>
      <c r="C9" s="209" t="s">
        <v>14</v>
      </c>
      <c r="D9" s="132" t="s">
        <v>59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39</v>
      </c>
    </row>
    <row r="10">
      <c r="A10" s="104">
        <v>2.0</v>
      </c>
      <c r="B10" s="211">
        <v>8.0</v>
      </c>
      <c r="C10" s="211" t="s">
        <v>15</v>
      </c>
      <c r="D10" s="136" t="s">
        <v>37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39</v>
      </c>
    </row>
    <row r="11">
      <c r="A11" s="122">
        <v>2.0</v>
      </c>
      <c r="B11" s="208">
        <v>9.0</v>
      </c>
      <c r="C11" s="214" t="s">
        <v>16</v>
      </c>
      <c r="D11" s="141" t="s">
        <v>37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39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39</v>
      </c>
    </row>
    <row r="13">
      <c r="A13" s="122">
        <v>3.0</v>
      </c>
      <c r="B13" s="208">
        <v>11.0</v>
      </c>
      <c r="C13" s="208" t="s">
        <v>18</v>
      </c>
      <c r="D13" s="132" t="s">
        <v>37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39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39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39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39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39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39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39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39</v>
      </c>
    </row>
    <row r="21">
      <c r="A21" s="163">
        <v>4.0</v>
      </c>
      <c r="B21" s="164">
        <v>19.0</v>
      </c>
      <c r="C21" s="164" t="s">
        <v>45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46</v>
      </c>
      <c r="D25" s="174" t="s">
        <v>37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48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49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50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51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52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48</v>
      </c>
      <c r="B32" s="193"/>
      <c r="C32" s="194" t="s">
        <v>53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49</v>
      </c>
      <c r="B33" s="190"/>
      <c r="C33" s="196" t="s">
        <v>54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50</v>
      </c>
      <c r="B34" s="193"/>
      <c r="C34" s="192" t="s">
        <v>55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51</v>
      </c>
      <c r="B35" s="190"/>
      <c r="C35" s="197" t="s">
        <v>56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