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  <sheet state="visible" name="OnlyForConflictsResolution" sheetId="4" r:id="rId7"/>
  </sheets>
  <definedNames/>
  <calcPr/>
</workbook>
</file>

<file path=xl/sharedStrings.xml><?xml version="1.0" encoding="utf-8"?>
<sst xmlns="http://schemas.openxmlformats.org/spreadsheetml/2006/main" count="376" uniqueCount="65">
  <si>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</si>
  <si>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</si>
  <si>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</si>
  <si>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</si>
  <si>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</si>
  <si>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</si>
  <si>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</si>
  <si>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</si>
  <si>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</si>
  <si>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</si>
  <si>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</si>
  <si>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</si>
  <si>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</si>
  <si>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</si>
  <si>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</si>
  <si>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</si>
  <si>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</si>
  <si>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</si>
  <si>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</si>
  <si>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</si>
  <si>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</si>
  <si>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</si>
  <si>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</si>
  <si>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</si>
  <si>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</si>
  <si>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</si>
  <si>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</si>
  <si>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</si>
  <si>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</si>
  <si>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</si>
  <si>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</si>
  <si>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RQs</t>
  </si>
  <si>
    <t>2,3</t>
  </si>
  <si>
    <t>&lt;Please report the main contributions of the paper as stated by the authors. If not explicitly elicited, report the main research areas, if not clear from the keywords.&gt;</t>
  </si>
  <si>
    <t>MDE</t>
  </si>
  <si>
    <t>Process</t>
  </si>
  <si>
    <t>DevOps</t>
  </si>
  <si>
    <t>AI/ML</t>
  </si>
  <si>
    <t>n.a.</t>
  </si>
  <si>
    <t>N</t>
  </si>
  <si>
    <t>&lt;add your comment here if any&gt;</t>
  </si>
  <si>
    <t>Y</t>
  </si>
  <si>
    <t>Workshop</t>
  </si>
  <si>
    <t>2019 ACM/IEEE 22nd International Conference on Model Driven Engineering Languages and Systems Companion (MODELS-C)</t>
  </si>
  <si>
    <t>Future research directions (as stated by authors, if any)</t>
  </si>
  <si>
    <t xml:space="preserve">Reviewer </t>
  </si>
  <si>
    <t>Abbas Rahimi</t>
  </si>
  <si>
    <t>RQ1</t>
  </si>
  <si>
    <t>RQ2</t>
  </si>
  <si>
    <t>RQ3</t>
  </si>
  <si>
    <t>RQ4</t>
  </si>
  <si>
    <t>For your convenience, the current versions of the RQs are given below:</t>
  </si>
  <si>
    <t>Does any software engineering approach exist that 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</si>
  <si>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</si>
  <si>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</si>
  <si>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</si>
  <si>
    <t>The authors propose to generate Machine Learning Pipelines based on a set of preprocessing and learning algorithms without executing them when possible using MDE techniques. To ensure the generation is consistent, the authors rely on pre- and post-conditions as constraints on meta-features.</t>
  </si>
  <si>
    <t>Resource</t>
  </si>
  <si>
    <t>The paper presents 2 use cases (for the Dev and the Ops phases), but they are very simple and can be hardly considered "Use cases".</t>
  </si>
  <si>
    <t>Conference</t>
  </si>
  <si>
    <t>MODELS</t>
  </si>
  <si>
    <t>application domain independent</t>
  </si>
  <si>
    <t>Machine learning pipeline</t>
  </si>
  <si>
    <t>generation</t>
  </si>
  <si>
    <t>Abel Gomez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</si>
</sst>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0.0"/>
      <color theme="1"/>
      <name val="Arial"/>
    </font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4C7C3"/>
        <bgColor rgb="FFF4C7C3"/>
      </patternFill>
    </fill>
    <fill>
      <patternFill patternType="solid">
        <fgColor rgb="FFFFFF00"/>
        <bgColor rgb="FFFFFF00"/>
      </patternFill>
    </fill>
  </fills>
  <borders count="4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right style="thin">
        <color rgb="FF000000"/>
      </right>
      <top style="double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2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top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top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7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top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1" fillId="4" fontId="7" numFmtId="1" xfId="0" applyAlignment="1" applyBorder="1" applyFont="1" applyNumberFormat="1">
      <alignment horizontal="left" readingOrder="0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top" wrapText="1"/>
    </xf>
    <xf borderId="1" fillId="3" fontId="2" numFmtId="1" xfId="0" applyAlignment="1" applyBorder="1" applyFont="1" applyNumberFormat="1">
      <alignment horizontal="left" readingOrder="0" vertical="center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8" numFmtId="0" xfId="0" applyAlignment="1" applyBorder="1" applyFont="1">
      <alignment horizontal="left" readingOrder="0" vertical="center"/>
    </xf>
    <xf borderId="5" fillId="3" fontId="9" numFmtId="0" xfId="0" applyAlignment="1" applyBorder="1" applyFont="1">
      <alignment horizontal="left" readingOrder="0" vertical="center"/>
    </xf>
    <xf borderId="5" fillId="3" fontId="10" numFmtId="1" xfId="0" applyAlignment="1" applyBorder="1" applyFont="1" applyNumberFormat="1">
      <alignment horizontal="left" readingOrder="0" vertical="center"/>
    </xf>
    <xf borderId="6" fillId="3" fontId="8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shrinkToFit="0" vertical="top" wrapText="1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1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shrinkToFit="0" vertical="top" wrapText="1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shrinkToFit="0" vertical="top" wrapText="1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2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3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0" fillId="3" fontId="1" numFmtId="1" xfId="0" applyAlignment="1" applyFont="1" applyNumberFormat="1">
      <alignment horizontal="left" shrinkToFit="0" vertical="top" wrapText="1"/>
    </xf>
    <xf borderId="13" fillId="4" fontId="6" numFmtId="0" xfId="0" applyBorder="1" applyFont="1"/>
    <xf borderId="1" fillId="5" fontId="12" numFmtId="1" xfId="0" applyAlignment="1" applyBorder="1" applyFill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" fillId="4" fontId="13" numFmtId="1" xfId="0" applyAlignment="1" applyBorder="1" applyFont="1" applyNumberFormat="1">
      <alignment horizontal="left" vertical="center"/>
    </xf>
    <xf borderId="14" fillId="4" fontId="13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0" fillId="4" fontId="1" numFmtId="1" xfId="0" applyAlignment="1" applyFont="1" applyNumberFormat="1">
      <alignment horizontal="left" shrinkToFit="0" vertical="top" wrapText="1"/>
    </xf>
    <xf borderId="13" fillId="3" fontId="6" numFmtId="0" xfId="0" applyBorder="1" applyFont="1"/>
    <xf borderId="1" fillId="3" fontId="12" numFmtId="1" xfId="0" applyAlignment="1" applyBorder="1" applyFont="1" applyNumberFormat="1">
      <alignment horizontal="left" vertical="center"/>
    </xf>
    <xf borderId="1" fillId="3" fontId="13" numFmtId="1" xfId="0" applyAlignment="1" applyBorder="1" applyFont="1" applyNumberFormat="1">
      <alignment horizontal="left" vertical="center"/>
    </xf>
    <xf borderId="14" fillId="3" fontId="13" numFmtId="0" xfId="0" applyAlignment="1" applyBorder="1" applyFont="1">
      <alignment horizontal="left" readingOrder="0" vertical="center"/>
    </xf>
    <xf borderId="1" fillId="6" fontId="12" numFmtId="1" xfId="0" applyAlignment="1" applyBorder="1" applyFill="1" applyFont="1" applyNumberFormat="1">
      <alignment horizontal="left" vertical="center"/>
    </xf>
    <xf borderId="14" fillId="3" fontId="13" numFmtId="1" xfId="0" applyAlignment="1" applyBorder="1" applyFont="1" applyNumberFormat="1">
      <alignment horizontal="left" vertical="center"/>
    </xf>
    <xf borderId="14" fillId="4" fontId="13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2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6" fillId="3" fontId="13" numFmtId="1" xfId="0" applyAlignment="1" applyBorder="1" applyFont="1" applyNumberFormat="1">
      <alignment horizontal="left" vertical="center"/>
    </xf>
    <xf borderId="17" fillId="3" fontId="13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shrinkToFit="0" vertical="top" wrapText="1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2" numFmtId="1" xfId="0" applyAlignment="1" applyBorder="1" applyFont="1" applyNumberFormat="1">
      <alignment vertical="center"/>
    </xf>
    <xf borderId="8" fillId="4" fontId="12" numFmtId="0" xfId="0" applyAlignment="1" applyBorder="1" applyFont="1">
      <alignment vertical="center"/>
    </xf>
    <xf borderId="8" fillId="4" fontId="12" numFmtId="1" xfId="0" applyAlignment="1" applyBorder="1" applyFont="1" applyNumberFormat="1">
      <alignment horizontal="left" vertical="center"/>
    </xf>
    <xf borderId="8" fillId="4" fontId="13" numFmtId="1" xfId="0" applyAlignment="1" applyBorder="1" applyFont="1" applyNumberFormat="1">
      <alignment horizontal="left" vertical="center"/>
    </xf>
    <xf borderId="8" fillId="4" fontId="13" numFmtId="0" xfId="0" applyAlignment="1" applyBorder="1" applyFont="1">
      <alignment vertical="center"/>
    </xf>
    <xf borderId="19" fillId="4" fontId="13" numFmtId="0" xfId="0" applyAlignment="1" applyBorder="1" applyFont="1">
      <alignment horizontal="left" readingOrder="0" vertical="center"/>
    </xf>
    <xf borderId="1" fillId="5" fontId="12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3" fontId="13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4" fontId="13" numFmtId="1" xfId="0" applyAlignment="1" applyBorder="1" applyFont="1" applyNumberFormat="1">
      <alignment vertical="center"/>
    </xf>
    <xf borderId="1" fillId="6" fontId="12" numFmtId="1" xfId="0" applyAlignment="1" applyBorder="1" applyFont="1" applyNumberFormat="1">
      <alignment vertical="center"/>
    </xf>
    <xf borderId="16" fillId="6" fontId="12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6" fillId="3" fontId="13" numFmtId="1" xfId="0" applyAlignment="1" applyBorder="1" applyFont="1" applyNumberFormat="1">
      <alignment vertical="center"/>
    </xf>
    <xf borderId="17" fillId="3" fontId="13" numFmtId="0" xfId="0" applyAlignment="1" applyBorder="1" applyFont="1">
      <alignment horizontal="left" readingOrder="0" vertical="center"/>
    </xf>
    <xf borderId="8" fillId="4" fontId="12" numFmtId="1" xfId="0" applyAlignment="1" applyBorder="1" applyFont="1" applyNumberFormat="1">
      <alignment vertical="center"/>
    </xf>
    <xf borderId="8" fillId="4" fontId="13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0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1" fillId="2" fontId="3" numFmtId="0" xfId="0" applyAlignment="1" applyBorder="1" applyFont="1">
      <alignment readingOrder="0" shrinkToFit="0" textRotation="0" vertical="top" wrapText="1"/>
    </xf>
    <xf borderId="0" fillId="2" fontId="3" numFmtId="0" xfId="0" applyAlignment="1" applyFont="1">
      <alignment readingOrder="0" shrinkToFit="0" textRotation="0" vertical="top" wrapText="1"/>
    </xf>
    <xf borderId="0" fillId="3" fontId="1" numFmtId="0" xfId="0" applyAlignment="1" applyFont="1">
      <alignment horizontal="right" readingOrder="0" shrinkToFit="0" wrapText="1"/>
    </xf>
    <xf borderId="3" fillId="3" fontId="1" numFmtId="0" xfId="0" applyAlignment="1" applyBorder="1" applyFont="1">
      <alignment readingOrder="0" shrinkToFit="0" wrapText="1"/>
    </xf>
    <xf borderId="22" fillId="3" fontId="2" numFmtId="1" xfId="0" applyAlignment="1" applyBorder="1" applyFont="1" applyNumberFormat="1">
      <alignment horizontal="left" readingOrder="0" shrinkToFit="0" vertical="bottom" wrapText="1"/>
    </xf>
    <xf borderId="2" fillId="3" fontId="2" numFmtId="0" xfId="0" applyAlignment="1" applyBorder="1" applyFont="1">
      <alignment readingOrder="0" shrinkToFit="0" textRotation="0" vertical="bottom" wrapText="1"/>
    </xf>
    <xf borderId="23" fillId="3" fontId="5" numFmtId="1" xfId="0" applyAlignment="1" applyBorder="1" applyFont="1" applyNumberFormat="1">
      <alignment readingOrder="0" shrinkToFit="0" vertical="top" wrapText="1"/>
    </xf>
    <xf borderId="0" fillId="3" fontId="5" numFmtId="1" xfId="0" applyAlignment="1" applyFont="1" applyNumberFormat="1">
      <alignment readingOrder="0" shrinkToFit="0" vertical="top" wrapText="1"/>
    </xf>
    <xf borderId="24" fillId="4" fontId="6" numFmtId="0" xfId="0" applyBorder="1" applyFont="1"/>
    <xf borderId="25" fillId="4" fontId="2" numFmtId="1" xfId="0" applyAlignment="1" applyBorder="1" applyFont="1" applyNumberFormat="1">
      <alignment horizontal="right" readingOrder="0" shrinkToFit="0" vertical="bottom" wrapText="1"/>
    </xf>
    <xf borderId="26" fillId="4" fontId="6" numFmtId="0" xfId="0" applyBorder="1" applyFont="1"/>
    <xf borderId="0" fillId="4" fontId="5" numFmtId="1" xfId="0" applyAlignment="1" applyFont="1" applyNumberFormat="1">
      <alignment readingOrder="0" shrinkToFit="0" vertical="top" wrapText="1"/>
    </xf>
    <xf borderId="24" fillId="3" fontId="1" numFmtId="0" xfId="0" applyAlignment="1" applyBorder="1" applyFont="1">
      <alignment horizontal="left" readingOrder="0" shrinkToFit="0" wrapText="1"/>
    </xf>
    <xf borderId="24" fillId="3" fontId="1" numFmtId="0" xfId="0" applyAlignment="1" applyBorder="1" applyFont="1">
      <alignment horizontal="left" shrinkToFit="0" wrapText="1"/>
    </xf>
    <xf borderId="24" fillId="3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ill="1" applyFont="1" applyNumberFormat="1">
      <alignment horizontal="left" readingOrder="0" shrinkToFit="0" vertical="bottom" wrapText="1"/>
    </xf>
    <xf borderId="0" fillId="7" fontId="1" numFmtId="0" xfId="0" applyFont="1"/>
    <xf borderId="0" fillId="7" fontId="5" numFmtId="1" xfId="0" applyAlignment="1" applyFont="1" applyNumberFormat="1">
      <alignment horizontal="left" readingOrder="0" shrinkToFit="0" vertical="top" wrapText="1"/>
    </xf>
    <xf borderId="26" fillId="3" fontId="5" numFmtId="1" xfId="0" applyAlignment="1" applyBorder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0" fillId="4" fontId="1" numFmtId="0" xfId="0" applyAlignment="1" applyFont="1">
      <alignment horizontal="right" readingOrder="0" shrinkToFit="0" wrapText="1"/>
    </xf>
    <xf borderId="24" fillId="4" fontId="1" numFmtId="0" xfId="0" applyAlignment="1" applyBorder="1" applyFont="1">
      <alignment horizontal="left" readingOrder="0" shrinkToFit="0" wrapText="1"/>
    </xf>
    <xf borderId="24" fillId="4" fontId="1" numFmtId="0" xfId="0" applyAlignment="1" applyBorder="1" applyFont="1">
      <alignment horizontal="left" shrinkToFit="0" wrapText="1"/>
    </xf>
    <xf borderId="24" fillId="4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ont="1" applyNumberFormat="1">
      <alignment horizontal="left" shrinkToFit="0" vertical="bottom" wrapText="1"/>
    </xf>
    <xf borderId="27" fillId="4" fontId="5" numFmtId="1" xfId="0" applyAlignment="1" applyBorder="1" applyFont="1" applyNumberFormat="1">
      <alignment horizontal="left" readingOrder="0" shrinkToFit="0" vertical="top" wrapText="1"/>
    </xf>
    <xf borderId="0" fillId="4" fontId="5" numFmtId="1" xfId="0" applyAlignment="1" applyFont="1" applyNumberFormat="1">
      <alignment horizontal="left" readingOrder="0" shrinkToFit="0" vertical="top" wrapText="1"/>
    </xf>
    <xf borderId="27" fillId="3" fontId="5" numFmtId="1" xfId="0" applyAlignment="1" applyBorder="1" applyFont="1" applyNumberFormat="1">
      <alignment horizontal="left" readingOrder="0" shrinkToFit="0" vertical="top" wrapText="1"/>
    </xf>
    <xf borderId="28" fillId="4" fontId="1" numFmtId="0" xfId="0" applyAlignment="1" applyBorder="1" applyFont="1">
      <alignment horizontal="left" readingOrder="0" shrinkToFit="0" wrapText="1"/>
    </xf>
    <xf borderId="28" fillId="4" fontId="1" numFmtId="0" xfId="0" applyAlignment="1" applyBorder="1" applyFont="1">
      <alignment horizontal="left" shrinkToFit="0" wrapText="1"/>
    </xf>
    <xf borderId="28" fillId="4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shrinkToFit="0" vertical="bottom" wrapText="1"/>
    </xf>
    <xf borderId="28" fillId="3" fontId="1" numFmtId="0" xfId="0" applyAlignment="1" applyBorder="1" applyFont="1">
      <alignment horizontal="left" readingOrder="0" shrinkToFit="0" wrapText="1"/>
    </xf>
    <xf borderId="28" fillId="3" fontId="1" numFmtId="0" xfId="0" applyAlignment="1" applyBorder="1" applyFont="1">
      <alignment horizontal="left" shrinkToFit="0" wrapText="1"/>
    </xf>
    <xf borderId="28" fillId="3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readingOrder="0" shrinkToFit="0" vertical="bottom" wrapText="1"/>
    </xf>
    <xf borderId="0" fillId="7" fontId="5" numFmtId="1" xfId="0" applyAlignment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4" fillId="4" fontId="1" numFmtId="0" xfId="0" applyAlignment="1" applyBorder="1" applyFont="1">
      <alignment horizontal="left" readingOrder="0" shrinkToFit="0" wrapText="1"/>
    </xf>
    <xf borderId="4" fillId="4" fontId="2" numFmtId="1" xfId="0" applyAlignment="1" applyBorder="1" applyFont="1" applyNumberFormat="1">
      <alignment horizontal="left" readingOrder="0" shrinkToFit="0" vertical="bottom" wrapText="1"/>
    </xf>
    <xf borderId="0" fillId="4" fontId="5" numFmtId="1" xfId="0" applyAlignment="1" applyFont="1" applyNumberFormat="1">
      <alignment horizontal="left" readingOrder="0" shrinkToFit="0" vertical="top" wrapText="1"/>
    </xf>
    <xf borderId="0" fillId="4" fontId="1" numFmtId="1" xfId="0" applyAlignment="1" applyFont="1" applyNumberFormat="1">
      <alignment readingOrder="0"/>
    </xf>
    <xf borderId="22" fillId="7" fontId="2" numFmtId="1" xfId="0" applyAlignment="1" applyBorder="1" applyFont="1" applyNumberFormat="1">
      <alignment horizontal="left" readingOrder="0" shrinkToFit="0" vertical="bottom" wrapText="1"/>
    </xf>
    <xf borderId="1" fillId="8" fontId="2" numFmtId="1" xfId="0" applyAlignment="1" applyBorder="1" applyFill="1" applyFont="1" applyNumberFormat="1">
      <alignment shrinkToFit="0" vertical="bottom" wrapText="1"/>
    </xf>
    <xf borderId="29" fillId="3" fontId="2" numFmtId="1" xfId="0" applyAlignment="1" applyBorder="1" applyFont="1" applyNumberFormat="1">
      <alignment horizontal="left" readingOrder="0" shrinkToFit="0" vertical="bottom" wrapText="1"/>
    </xf>
    <xf borderId="30" fillId="7" fontId="2" numFmtId="1" xfId="0" applyAlignment="1" applyBorder="1" applyFont="1" applyNumberFormat="1">
      <alignment horizontal="left" readingOrder="0" shrinkToFit="0" vertical="bottom" wrapText="1"/>
    </xf>
    <xf borderId="29" fillId="4" fontId="2" numFmtId="1" xfId="0" applyAlignment="1" applyBorder="1" applyFont="1" applyNumberFormat="1">
      <alignment horizontal="left" readingOrder="0" shrinkToFit="0" vertical="bottom" wrapText="1"/>
    </xf>
    <xf borderId="4" fillId="8" fontId="2" numFmtId="1" xfId="0" applyAlignment="1" applyBorder="1" applyFont="1" applyNumberFormat="1">
      <alignment shrinkToFit="0" vertical="bottom" wrapText="1"/>
    </xf>
    <xf borderId="31" fillId="7" fontId="2" numFmtId="1" xfId="0" applyAlignment="1" applyBorder="1" applyFont="1" applyNumberFormat="1">
      <alignment horizontal="left" readingOrder="0" shrinkToFit="0" vertical="bottom" wrapText="1"/>
    </xf>
    <xf borderId="31" fillId="3" fontId="1" numFmtId="0" xfId="0" applyAlignment="1" applyBorder="1" applyFont="1">
      <alignment horizontal="left" readingOrder="0" shrinkToFit="0" wrapText="1"/>
    </xf>
    <xf borderId="0" fillId="4" fontId="1" numFmtId="0" xfId="0" applyAlignment="1" applyFont="1">
      <alignment readingOrder="0" shrinkToFit="0" wrapText="1"/>
    </xf>
    <xf borderId="32" fillId="4" fontId="2" numFmtId="1" xfId="0" applyAlignment="1" applyBorder="1" applyFont="1" applyNumberFormat="1">
      <alignment readingOrder="0" shrinkToFit="0" vertical="bottom" wrapText="1"/>
    </xf>
    <xf borderId="24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7" fontId="5" numFmtId="1" xfId="0" applyAlignment="1" applyFont="1" applyNumberFormat="1">
      <alignment readingOrder="0" shrinkToFit="0" vertical="top" wrapText="1"/>
    </xf>
    <xf borderId="27" fillId="4" fontId="5" numFmtId="1" xfId="0" applyAlignment="1" applyBorder="1" applyFont="1" applyNumberFormat="1">
      <alignment readingOrder="0" shrinkToFit="0" vertical="top" wrapText="1"/>
    </xf>
    <xf borderId="0" fillId="3" fontId="1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wrapText="1"/>
    </xf>
    <xf borderId="33" fillId="3" fontId="1" numFmtId="0" xfId="0" applyAlignment="1" applyBorder="1" applyFont="1">
      <alignment horizontal="right" readingOrder="0" shrinkToFit="0" wrapText="1"/>
    </xf>
    <xf borderId="34" fillId="7" fontId="2" numFmtId="1" xfId="0" applyAlignment="1" applyBorder="1" applyFont="1" applyNumberFormat="1">
      <alignment shrinkToFit="0" vertical="bottom" wrapText="1"/>
    </xf>
    <xf borderId="0" fillId="9" fontId="1" numFmtId="0" xfId="0" applyAlignment="1" applyFill="1" applyFont="1">
      <alignment horizontal="right" readingOrder="0" vertical="center"/>
    </xf>
    <xf borderId="0" fillId="9" fontId="1" numFmtId="0" xfId="0" applyAlignment="1" applyFont="1">
      <alignment readingOrder="0" vertical="center"/>
    </xf>
    <xf borderId="2" fillId="9" fontId="2" numFmtId="1" xfId="0" applyAlignment="1" applyBorder="1" applyFont="1" applyNumberFormat="1">
      <alignment readingOrder="0" shrinkToFit="0" vertical="bottom" wrapText="1"/>
    </xf>
    <xf borderId="35" fillId="4" fontId="6" numFmtId="0" xfId="0" applyBorder="1" applyFont="1"/>
    <xf borderId="36" fillId="4" fontId="6" numFmtId="0" xfId="0" applyBorder="1" applyFont="1"/>
    <xf borderId="36" fillId="9" fontId="2" numFmtId="1" xfId="0" applyAlignment="1" applyBorder="1" applyFont="1" applyNumberFormat="1">
      <alignment readingOrder="0" shrinkToFit="0" vertical="bottom" wrapText="1"/>
    </xf>
    <xf borderId="2" fillId="9" fontId="2" numFmtId="1" xfId="0" applyAlignment="1" applyBorder="1" applyFont="1" applyNumberFormat="1">
      <alignment shrinkToFit="0" vertical="bottom" wrapText="1"/>
    </xf>
    <xf borderId="35" fillId="3" fontId="6" numFmtId="0" xfId="0" applyBorder="1" applyFont="1"/>
    <xf borderId="36" fillId="3" fontId="6" numFmtId="0" xfId="0" applyBorder="1" applyFont="1"/>
    <xf borderId="36" fillId="9" fontId="2" numFmtId="1" xfId="0" applyAlignment="1" applyBorder="1" applyFont="1" applyNumberFormat="1">
      <alignment shrinkToFit="0" vertical="bottom" wrapText="1"/>
    </xf>
    <xf borderId="0" fillId="9" fontId="14" numFmtId="0" xfId="0" applyFont="1"/>
    <xf borderId="0" fillId="9" fontId="14" numFmtId="0" xfId="0" applyAlignment="1" applyFont="1">
      <alignment readingOrder="0"/>
    </xf>
    <xf borderId="0" fillId="9" fontId="1" numFmtId="0" xfId="0" applyAlignment="1" applyFont="1">
      <alignment readingOrder="0"/>
    </xf>
    <xf borderId="37" fillId="9" fontId="5" numFmtId="1" xfId="0" applyAlignment="1" applyBorder="1" applyFont="1" applyNumberFormat="1">
      <alignment readingOrder="0" shrinkToFit="0" vertical="top" wrapText="1"/>
    </xf>
    <xf borderId="38" fillId="3" fontId="6" numFmtId="0" xfId="0" applyBorder="1" applyFont="1"/>
    <xf borderId="39" fillId="3" fontId="6" numFmtId="0" xfId="0" applyBorder="1" applyFont="1"/>
    <xf borderId="39" fillId="9" fontId="5" numFmtId="1" xfId="0" applyAlignment="1" applyBorder="1" applyFont="1" applyNumberFormat="1">
      <alignment readingOrder="0" shrinkToFit="0" vertical="top" wrapText="1"/>
    </xf>
    <xf borderId="0" fillId="9" fontId="1" numFmtId="0" xfId="0" applyFont="1"/>
    <xf borderId="38" fillId="4" fontId="6" numFmtId="0" xfId="0" applyBorder="1" applyFont="1"/>
    <xf borderId="39" fillId="4" fontId="6" numFmtId="0" xfId="0" applyBorder="1" applyFont="1"/>
    <xf borderId="40" fillId="9" fontId="5" numFmtId="1" xfId="0" applyAlignment="1" applyBorder="1" applyFont="1" applyNumberFormat="1">
      <alignment readingOrder="0" shrinkToFit="0" vertical="top" wrapText="1"/>
    </xf>
    <xf borderId="0" fillId="3" fontId="1" numFmtId="0" xfId="0" applyFont="1"/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1" numFmtId="0" xfId="0" applyAlignment="1" applyFont="1">
      <alignment horizontal="right" readingOrder="0"/>
    </xf>
    <xf borderId="0" fillId="7" fontId="2" numFmtId="1" xfId="0" applyAlignment="1" applyFont="1" applyNumberFormat="1">
      <alignment vertical="bottom"/>
    </xf>
    <xf borderId="0" fillId="3" fontId="15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3" fontId="2" numFmtId="1" xfId="0" applyAlignment="1" applyFont="1" applyNumberFormat="1">
      <alignment vertical="bottom"/>
    </xf>
    <xf borderId="0" fillId="4" fontId="10" numFmtId="0" xfId="0" applyAlignment="1" applyFont="1">
      <alignment shrinkToFit="0" vertical="bottom" wrapText="0"/>
    </xf>
    <xf borderId="0" fillId="4" fontId="2" numFmtId="0" xfId="0" applyAlignment="1" applyFont="1">
      <alignment vertical="bottom"/>
    </xf>
    <xf borderId="0" fillId="4" fontId="10" numFmtId="0" xfId="0" applyAlignment="1" applyFont="1">
      <alignment readingOrder="0" shrinkToFit="0" vertical="bottom" wrapText="0"/>
    </xf>
    <xf borderId="0" fillId="4" fontId="2" numFmtId="1" xfId="0" applyAlignment="1" applyFont="1" applyNumberFormat="1">
      <alignment vertical="bottom"/>
    </xf>
    <xf borderId="0" fillId="3" fontId="10" numFmtId="0" xfId="0" applyAlignment="1" applyFont="1">
      <alignment shrinkToFit="0" vertical="bottom" wrapText="0"/>
    </xf>
    <xf borderId="0" fillId="3" fontId="10" numFmtId="0" xfId="0" applyAlignment="1" applyFont="1">
      <alignment vertical="bottom"/>
    </xf>
    <xf borderId="2" fillId="2" fontId="1" numFmtId="0" xfId="0" applyAlignment="1" applyBorder="1" applyFont="1">
      <alignment readingOrder="0"/>
    </xf>
    <xf borderId="24" fillId="3" fontId="1" numFmtId="0" xfId="0" applyAlignment="1" applyBorder="1" applyFont="1">
      <alignment readingOrder="0" shrinkToFit="0" wrapText="1"/>
    </xf>
    <xf borderId="24" fillId="3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readingOrder="0" shrinkToFit="0" vertical="bottom" wrapText="1"/>
    </xf>
    <xf borderId="41" fillId="7" fontId="2" numFmtId="1" xfId="0" applyAlignment="1" applyBorder="1" applyFont="1" applyNumberFormat="1">
      <alignment readingOrder="0" shrinkToFit="0" vertical="bottom" wrapText="1"/>
    </xf>
    <xf borderId="27" fillId="3" fontId="5" numFmtId="1" xfId="0" applyAlignment="1" applyBorder="1" applyFont="1" applyNumberFormat="1">
      <alignment readingOrder="0" shrinkToFit="0" vertical="top" wrapText="1"/>
    </xf>
    <xf borderId="24" fillId="4" fontId="1" numFmtId="0" xfId="0" applyAlignment="1" applyBorder="1" applyFont="1">
      <alignment readingOrder="0" shrinkToFit="0" wrapText="1"/>
    </xf>
    <xf borderId="24" fillId="4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shrinkToFit="0" vertical="bottom" wrapText="1"/>
    </xf>
    <xf borderId="41" fillId="7" fontId="2" numFmtId="1" xfId="0" applyAlignment="1" applyBorder="1" applyFont="1" applyNumberFormat="1">
      <alignment shrinkToFit="0" vertical="bottom" wrapText="1"/>
    </xf>
    <xf borderId="28" fillId="4" fontId="1" numFmtId="0" xfId="0" applyAlignment="1" applyBorder="1" applyFont="1">
      <alignment readingOrder="0" shrinkToFit="0" wrapText="1"/>
    </xf>
    <xf borderId="28" fillId="4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shrinkToFit="0" vertical="bottom" wrapText="1"/>
    </xf>
    <xf borderId="28" fillId="3" fontId="1" numFmtId="0" xfId="0" applyAlignment="1" applyBorder="1" applyFont="1">
      <alignment readingOrder="0" shrinkToFit="0" wrapText="1"/>
    </xf>
    <xf borderId="28" fillId="3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readingOrder="0" shrinkToFit="0" vertical="bottom" wrapText="1"/>
    </xf>
    <xf borderId="4" fillId="4" fontId="1" numFmtId="0" xfId="0" applyAlignment="1" applyBorder="1" applyFont="1">
      <alignment readingOrder="0" shrinkToFit="0" wrapText="1"/>
    </xf>
    <xf borderId="28" fillId="3" fontId="2" numFmtId="1" xfId="0" applyAlignment="1" applyBorder="1" applyFont="1" applyNumberFormat="1">
      <alignment horizontal="right" readingOrder="0" shrinkToFit="0" vertical="bottom" wrapText="1"/>
    </xf>
    <xf borderId="22" fillId="4" fontId="2" numFmtId="1" xfId="0" applyAlignment="1" applyBorder="1" applyFont="1" applyNumberFormat="1">
      <alignment readingOrder="0" shrinkToFit="0" vertical="bottom" wrapText="1"/>
    </xf>
    <xf borderId="22" fillId="7" fontId="2" numFmtId="1" xfId="0" applyAlignment="1" applyBorder="1" applyFont="1" applyNumberFormat="1">
      <alignment readingOrder="0" shrinkToFit="0" vertical="bottom" wrapText="1"/>
    </xf>
    <xf borderId="42" fillId="3" fontId="2" numFmtId="1" xfId="0" applyAlignment="1" applyBorder="1" applyFont="1" applyNumberFormat="1">
      <alignment readingOrder="0" shrinkToFit="0" vertical="bottom" wrapText="1"/>
    </xf>
    <xf borderId="29" fillId="3" fontId="2" numFmtId="1" xfId="0" applyAlignment="1" applyBorder="1" applyFont="1" applyNumberFormat="1">
      <alignment readingOrder="0" shrinkToFit="0" vertical="bottom" wrapText="1"/>
    </xf>
    <xf borderId="30" fillId="7" fontId="2" numFmtId="1" xfId="0" applyAlignment="1" applyBorder="1" applyFont="1" applyNumberFormat="1">
      <alignment readingOrder="0" shrinkToFit="0" vertical="bottom" wrapText="1"/>
    </xf>
    <xf borderId="42" fillId="4" fontId="2" numFmtId="1" xfId="0" applyAlignment="1" applyBorder="1" applyFont="1" applyNumberFormat="1">
      <alignment readingOrder="0" shrinkToFit="0" vertical="bottom" wrapText="1"/>
    </xf>
    <xf borderId="29" fillId="4" fontId="2" numFmtId="1" xfId="0" applyAlignment="1" applyBorder="1" applyFont="1" applyNumberFormat="1">
      <alignment readingOrder="0" shrinkToFit="0" vertical="bottom" wrapText="1"/>
    </xf>
    <xf borderId="31" fillId="7" fontId="2" numFmtId="1" xfId="0" applyAlignment="1" applyBorder="1" applyFont="1" applyNumberFormat="1">
      <alignment readingOrder="0" shrinkToFit="0" vertical="bottom" wrapText="1"/>
    </xf>
    <xf borderId="31" fillId="3" fontId="1" numFmtId="0" xfId="0" applyAlignment="1" applyBorder="1" applyFont="1">
      <alignment readingOrder="0" shrinkToFit="0" wrapText="1"/>
    </xf>
    <xf borderId="24" fillId="3" fontId="2" numFmtId="1" xfId="0" applyAlignment="1" applyBorder="1" applyFont="1" applyNumberFormat="1">
      <alignment horizontal="right" readingOrder="0" shrinkToFit="0" vertical="bottom" wrapText="1"/>
    </xf>
    <xf borderId="43" fillId="4" fontId="2" numFmtId="1" xfId="0" applyAlignment="1" applyBorder="1" applyFont="1" applyNumberFormat="1">
      <alignment readingOrder="0" shrinkToFit="0" vertical="bottom" wrapText="1"/>
    </xf>
    <xf borderId="4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3" fillId="4" fontId="5" numFmtId="1" xfId="0" applyAlignment="1" applyBorder="1" applyFont="1" applyNumberFormat="1">
      <alignment readingOrder="0" shrinkToFit="0" vertical="top" wrapText="1"/>
    </xf>
    <xf borderId="31" fillId="7" fontId="2" numFmtId="1" xfId="0" applyAlignment="1" applyBorder="1" applyFont="1" applyNumberFormat="1">
      <alignment shrinkToFit="0" vertical="bottom" wrapText="1"/>
    </xf>
    <xf borderId="44" fillId="7" fontId="2" numFmtId="1" xfId="0" applyAlignment="1" applyBorder="1" applyFont="1" applyNumberForma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3" width="44.38"/>
    <col customWidth="1" min="24" max="25" width="3.5"/>
    <col customWidth="1" min="26" max="26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4"/>
      <c r="X1" s="5" t="s">
        <v>3</v>
      </c>
      <c r="Y1" s="5" t="s">
        <v>4</v>
      </c>
      <c r="Z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'1'!V2</f>
        <v>&lt;Please report the main contributions of the paper as stated by the authors. If not explicitly elicited, report the main research areas, if not clear from the keywords.&gt;</v>
      </c>
      <c r="V2" s="10" t="str">
        <f>'2'!V2</f>
        <v>The authors propose to generate Machine Learning Pipelines based on a set of preprocessing and learning algorithms without executing them when possible using MDE techniques. To ensure the generation is consistent, the authors rely on pre- and post-conditions as constraints on meta-features.</v>
      </c>
      <c r="W2" s="10" t="str">
        <f>OnlyForConflictsResolution!V2</f>
        <v>&lt;Please report the main contributions of the paper as stated by the authors. If not explicitly elicited, report the main research areas, if not clear from the keywords.&gt;</v>
      </c>
      <c r="X2" s="11"/>
      <c r="Y2" s="11"/>
      <c r="Z2" s="11"/>
    </row>
    <row r="3" ht="156.0" customHeight="1">
      <c r="A3" s="12"/>
      <c r="B3" s="12"/>
      <c r="C3" s="13" t="str">
        <f t="shared" ref="C3:D3" si="1">K25</f>
        <v>MDE</v>
      </c>
      <c r="D3" s="13" t="str">
        <f t="shared" si="1"/>
        <v>Process</v>
      </c>
      <c r="E3" s="13" t="str">
        <f t="shared" ref="E3:F3" si="2">K26</f>
        <v>DevOps</v>
      </c>
      <c r="F3" s="13" t="str">
        <f t="shared" si="2"/>
        <v>Process</v>
      </c>
      <c r="G3" s="13" t="str">
        <f t="shared" ref="G3:H3" si="3">K27</f>
        <v>AI/ML</v>
      </c>
      <c r="H3" s="13" t="str">
        <f t="shared" si="3"/>
        <v>Process</v>
      </c>
      <c r="I3" s="13" t="str">
        <f t="shared" ref="I3:J3" si="4">K28</f>
        <v>MDE</v>
      </c>
      <c r="J3" s="13" t="str">
        <f t="shared" si="4"/>
        <v>Resource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2"/>
      <c r="X3" s="15">
        <f>IF(COUNTIF(C3:T3,"n.a.")&gt;15,-1,0)+COUNTIF(U3,"*add your comment here if any*")+COUNTIF(V3,"*add your comment here if any*")</f>
        <v>0</v>
      </c>
      <c r="Y3" s="15">
        <f>IFERROR(__xludf.DUMMYFUNCTION("IMPORTRANGE($C$22,""!$X$3"")"),-3.0)</f>
        <v>-3</v>
      </c>
      <c r="Z3" s="15">
        <f t="shared" ref="Z3:Z20" si="10">X3*Y3</f>
        <v>0</v>
      </c>
    </row>
    <row r="4">
      <c r="A4" s="16">
        <v>2.0</v>
      </c>
      <c r="B4" s="17" t="s">
        <v>9</v>
      </c>
      <c r="C4" s="18" t="str">
        <f>IF('1'!D4='2'!D4, '1'!D4, IF(OnlyForConflictsResolution!D4="Y", IF(OR('1'!D4="Y", '2'!D4="Y"), "Y", "N"), IF(OR('1'!D4="N", '2'!D4="N"), "N", "Y")))
</f>
        <v>N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'1'!V4</f>
        <v>&lt;add your comment here if any&gt;</v>
      </c>
      <c r="V4" s="20" t="str">
        <f>'2'!V4</f>
        <v>&lt;add your comment here if any&gt;</v>
      </c>
      <c r="W4" s="20" t="str">
        <f>OnlyForConflictsResolution!V4</f>
        <v>&lt;add your comment here if any&gt;</v>
      </c>
      <c r="X4" s="11">
        <f t="shared" ref="X4:X20" si="11">COUNTIF(U4,"*add your comment here if any*")+COUNTIF(V4,"*add your comment here if any*")</f>
        <v>2</v>
      </c>
      <c r="Y4" s="11">
        <f>IFERROR(__xludf.DUMMYFUNCTION("IMPORTRANGE($C$22,""!$X$4"")"),0.0)</f>
        <v>0</v>
      </c>
      <c r="Z4" s="11">
        <f t="shared" si="10"/>
        <v>0</v>
      </c>
    </row>
    <row r="5">
      <c r="A5" s="21">
        <v>3.0</v>
      </c>
      <c r="B5" s="22" t="s">
        <v>10</v>
      </c>
      <c r="C5" s="23" t="str">
        <f>IF('1'!D5='2'!D5, '1'!D5, IF(OnlyForConflictsResolution!D5="Y", IF(OR('1'!D5="Y", '2'!D5="Y"), "Y", "N"), IF(OR('1'!D5="N", '2'!D5="N"), "N", "Y")))
</f>
        <v>Y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5" t="str">
        <f>'1'!V5</f>
        <v>&lt;add your comment here if any&gt;</v>
      </c>
      <c r="V5" s="25" t="str">
        <f>'2'!V5</f>
        <v>&lt;add your comment here if any&gt;</v>
      </c>
      <c r="W5" s="25" t="str">
        <f>OnlyForConflictsResolution!V5</f>
        <v>&lt;add your comment here if any&gt;</v>
      </c>
      <c r="X5" s="15">
        <f t="shared" si="11"/>
        <v>2</v>
      </c>
      <c r="Y5" s="15">
        <f>IFERROR(__xludf.DUMMYFUNCTION("IMPORTRANGE($C$22,""!$X$5"")"),0.0)</f>
        <v>0</v>
      </c>
      <c r="Z5" s="15">
        <f t="shared" si="10"/>
        <v>0</v>
      </c>
    </row>
    <row r="6">
      <c r="A6" s="16">
        <v>4.0</v>
      </c>
      <c r="B6" s="17" t="s">
        <v>11</v>
      </c>
      <c r="C6" s="18" t="str">
        <f>IF('1'!D6='2'!D6, '1'!D6, IF(OnlyForConflictsResolution!D6="Y", IF(OR('1'!D6="Y", '2'!D6="Y"), "Y", "N"), IF(OR('1'!D6="N", '2'!D6="N"), "N", "Y")))
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'1'!V6</f>
        <v>&lt;add your comment here if any&gt;</v>
      </c>
      <c r="V6" s="20" t="str">
        <f>'2'!V6</f>
        <v>&lt;add your comment here if any&gt;</v>
      </c>
      <c r="W6" s="20" t="str">
        <f>OnlyForConflictsResolution!V6</f>
        <v>&lt;add your comment here if any&gt;</v>
      </c>
      <c r="X6" s="11">
        <f t="shared" si="11"/>
        <v>2</v>
      </c>
      <c r="Y6" s="11">
        <f>IFERROR(__xludf.DUMMYFUNCTION("IMPORTRANGE($C$22,""!$X$6"")"),0.0)</f>
        <v>0</v>
      </c>
      <c r="Z6" s="11">
        <f t="shared" si="10"/>
        <v>0</v>
      </c>
    </row>
    <row r="7">
      <c r="A7" s="21">
        <v>5.0</v>
      </c>
      <c r="B7" s="22" t="s">
        <v>12</v>
      </c>
      <c r="C7" s="23" t="str">
        <f>IF('1'!D7='2'!D7, '1'!D7, IF(OnlyForConflictsResolution!D7="Y", IF(OR('1'!D7="Y", '2'!D7="Y"), "Y", "N"), IF(OR('1'!D7="N", '2'!D7="N"), "N", "Y")))
</f>
        <v>Y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5" t="str">
        <f>'1'!V7</f>
        <v>&lt;add your comment here if any&gt;</v>
      </c>
      <c r="V7" s="25" t="str">
        <f>'2'!V7</f>
        <v>&lt;add your comment here if any&gt;</v>
      </c>
      <c r="W7" s="25" t="str">
        <f>OnlyForConflictsResolution!V7</f>
        <v>&lt;add your comment here if any&gt;</v>
      </c>
      <c r="X7" s="15">
        <f t="shared" si="11"/>
        <v>2</v>
      </c>
      <c r="Y7" s="15">
        <f>IFERROR(__xludf.DUMMYFUNCTION("IMPORTRANGE($C$22,""!$X$7"")"),0.0)</f>
        <v>0</v>
      </c>
      <c r="Z7" s="15">
        <f t="shared" si="10"/>
        <v>0</v>
      </c>
    </row>
    <row r="8">
      <c r="A8" s="16">
        <v>6.0</v>
      </c>
      <c r="B8" s="17" t="s">
        <v>13</v>
      </c>
      <c r="C8" s="18" t="str">
        <f>IF('1'!D8='2'!D8, '1'!D8, IF(OnlyForConflictsResolution!D8="Y", IF(OR('1'!D8="Y", '2'!D8="Y"), "Y", "N"), IF(OR('1'!D8="N", '2'!D8="N"), "N", "Y")))
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'1'!V8</f>
        <v>&lt;add your comment here if any&gt;</v>
      </c>
      <c r="V8" s="20" t="str">
        <f>'2'!V8</f>
        <v>&lt;add your comment here if any&gt;</v>
      </c>
      <c r="W8" s="20" t="str">
        <f>OnlyForConflictsResolution!V8</f>
        <v>&lt;add your comment here if any&gt;</v>
      </c>
      <c r="X8" s="11">
        <f t="shared" si="11"/>
        <v>2</v>
      </c>
      <c r="Y8" s="11">
        <f>IFERROR(__xludf.DUMMYFUNCTION("IMPORTRANGE($C$22,""!$X$8"")"),0.0)</f>
        <v>0</v>
      </c>
      <c r="Z8" s="11">
        <f t="shared" si="10"/>
        <v>0</v>
      </c>
    </row>
    <row r="9">
      <c r="A9" s="21">
        <v>7.0</v>
      </c>
      <c r="B9" s="22" t="s">
        <v>14</v>
      </c>
      <c r="C9" s="23" t="str">
        <f>IF('1'!D9='2'!D9, '1'!D9, IF(OnlyForConflictsResolution!D9="Y", IF(OR('1'!D9="Y", '2'!D9="Y"), "Y", "N"), IF(OR('1'!D9="N", '2'!D9="N"), "N", "Y")))
</f>
        <v>N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5" t="str">
        <f>'1'!V9</f>
        <v>&lt;add your comment here if any&gt;</v>
      </c>
      <c r="V9" s="25" t="str">
        <f>'2'!V9</f>
        <v>&lt;add your comment here if any&gt;</v>
      </c>
      <c r="W9" s="25" t="str">
        <f>OnlyForConflictsResolution!V9</f>
        <v>&lt;add your comment here if any&gt;</v>
      </c>
      <c r="X9" s="15">
        <f t="shared" si="11"/>
        <v>2</v>
      </c>
      <c r="Y9" s="15">
        <f>IFERROR(__xludf.DUMMYFUNCTION("IMPORTRANGE($C$22,""!$X$9"")"),0.0)</f>
        <v>0</v>
      </c>
      <c r="Z9" s="15">
        <f t="shared" si="10"/>
        <v>0</v>
      </c>
    </row>
    <row r="10">
      <c r="A10" s="16">
        <v>8.0</v>
      </c>
      <c r="B10" s="16" t="s">
        <v>15</v>
      </c>
      <c r="C10" s="18">
        <f>IF('1'!D10='2'!D10, '1'!D10, IF(OnlyForConflictsResolution!D10="Y", IF(OR('1'!D10="Y", '2'!D10="Y"), "Y", "N"), IF(OR('1'!D10="N", '2'!D10="N"), "N", "Y")))
</f>
        <v>2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'1'!V10</f>
        <v>&lt;add your comment here if any&gt;</v>
      </c>
      <c r="V10" s="20" t="str">
        <f>'2'!V10</f>
        <v>The paper presents 2 use cases (for the Dev and the Ops phases), but they are very simple and can be hardly considered "Use cases".</v>
      </c>
      <c r="W10" s="20" t="str">
        <f>OnlyForConflictsResolution!V10</f>
        <v>&lt;add your comment here if any&gt;</v>
      </c>
      <c r="X10" s="11">
        <f t="shared" si="11"/>
        <v>1</v>
      </c>
      <c r="Y10" s="11">
        <f>IFERROR(__xludf.DUMMYFUNCTION("IMPORTRANGE($C$22,""!$X$10"")"),0.0)</f>
        <v>0</v>
      </c>
      <c r="Z10" s="11">
        <f t="shared" si="10"/>
        <v>0</v>
      </c>
    </row>
    <row r="11">
      <c r="A11" s="21">
        <v>9.0</v>
      </c>
      <c r="B11" s="21" t="s">
        <v>16</v>
      </c>
      <c r="C11" s="23" t="str">
        <f>IF('1'!D11='2'!D11, '1'!D11, IF(OnlyForConflictsResolution!D11="Y", IF(OR('1'!D11="Y", '2'!D11="Y"), "Y", "N"), IF(OR('1'!D11="N", '2'!D11="N"), "N", "Y")))
</f>
        <v>Y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5" t="str">
        <f>'1'!V11</f>
        <v>&lt;add your comment here if any&gt;</v>
      </c>
      <c r="V11" s="25" t="str">
        <f>'2'!V11</f>
        <v>&lt;add your comment here if any&gt;</v>
      </c>
      <c r="W11" s="25" t="str">
        <f>OnlyForConflictsResolution!V11</f>
        <v>&lt;add your comment here if any&gt;</v>
      </c>
      <c r="X11" s="15">
        <f t="shared" si="11"/>
        <v>2</v>
      </c>
      <c r="Y11" s="15">
        <f>IFERROR(__xludf.DUMMYFUNCTION("IMPORTRANGE($C$22,""!$X$11"")"),0.0)</f>
        <v>0</v>
      </c>
      <c r="Z11" s="15">
        <f t="shared" si="10"/>
        <v>0</v>
      </c>
    </row>
    <row r="12">
      <c r="A12" s="16">
        <v>10.0</v>
      </c>
      <c r="B12" s="16" t="s">
        <v>17</v>
      </c>
      <c r="C12" s="26" t="str">
        <f>K37</f>
        <v>n.a.</v>
      </c>
      <c r="D12" s="26" t="str">
        <f>K38</f>
        <v>n.a.</v>
      </c>
      <c r="E12" s="26" t="str">
        <f>K39</f>
        <v>n.a.</v>
      </c>
      <c r="F12" s="26" t="str">
        <f>K40</f>
        <v>n.a.</v>
      </c>
      <c r="G12" s="26" t="str">
        <f>K41</f>
        <v>n.a.</v>
      </c>
      <c r="H12" s="26" t="str">
        <f>K42</f>
        <v>n.a.</v>
      </c>
      <c r="I12" s="26" t="str">
        <f>K43</f>
        <v>n.a.</v>
      </c>
      <c r="J12" s="26" t="str">
        <f>K44</f>
        <v>n.a.</v>
      </c>
      <c r="K12" s="26" t="str">
        <f>K45</f>
        <v>n.a.</v>
      </c>
      <c r="L12" s="26" t="str">
        <f>K46</f>
        <v>n.a.</v>
      </c>
      <c r="M12" s="19" t="str">
        <f>U37</f>
        <v/>
      </c>
      <c r="N12" s="19" t="str">
        <f t="shared" ref="N12:O12" si="12">AA37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'1'!V12</f>
        <v>&lt;add your comment here if any&gt;</v>
      </c>
      <c r="V12" s="20" t="str">
        <f>'2'!V12</f>
        <v>&lt;add your comment here if any&gt;</v>
      </c>
      <c r="W12" s="20" t="str">
        <f>OnlyForConflictsResolution!V12</f>
        <v>&lt;add your comment here if any&gt;</v>
      </c>
      <c r="X12" s="11">
        <f t="shared" si="11"/>
        <v>2</v>
      </c>
      <c r="Y12" s="11">
        <f>IFERROR(__xludf.DUMMYFUNCTION("IMPORTRANGE($C$22,""!$X$12"")"),0.0)</f>
        <v>0</v>
      </c>
      <c r="Z12" s="11">
        <f t="shared" si="10"/>
        <v>0</v>
      </c>
    </row>
    <row r="13">
      <c r="A13" s="21">
        <v>11.0</v>
      </c>
      <c r="B13" s="21" t="s">
        <v>18</v>
      </c>
      <c r="C13" s="27" t="str">
        <f t="shared" ref="C13:D13" si="13">K67</f>
        <v>#REF!</v>
      </c>
      <c r="D13" s="27" t="str">
        <f t="shared" si="13"/>
        <v>n.a.</v>
      </c>
      <c r="E13" s="24"/>
      <c r="F13" s="24"/>
      <c r="G13" s="24"/>
      <c r="H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5" t="str">
        <f>'1'!V13</f>
        <v>&lt;add your comment here if any&gt;</v>
      </c>
      <c r="V13" s="25" t="str">
        <f>'2'!V13</f>
        <v>&lt;add your comment here if any&gt;</v>
      </c>
      <c r="W13" s="25" t="str">
        <f>OnlyForConflictsResolution!V13</f>
        <v>&lt;add your comment here if any&gt;</v>
      </c>
      <c r="X13" s="15">
        <f t="shared" si="11"/>
        <v>2</v>
      </c>
      <c r="Y13" s="15">
        <f>IFERROR(__xludf.DUMMYFUNCTION("IMPORTRANGE($C$22,""!$X$13"")"),0.0)</f>
        <v>0</v>
      </c>
      <c r="Z13" s="15">
        <f t="shared" si="10"/>
        <v>0</v>
      </c>
    </row>
    <row r="14">
      <c r="A14" s="16">
        <v>12.0</v>
      </c>
      <c r="B14" s="16" t="s">
        <v>19</v>
      </c>
      <c r="C14" s="18" t="str">
        <f>IF('1'!D14='2'!D14, '1'!D14, IF(OnlyForConflictsResolution!D14="Y", IF(OR('1'!D14="Y", '2'!D14="Y"), "Y", "N"), IF(OR('1'!D14="N", '2'!D14="N"), "N", "Y")))
</f>
        <v>Y</v>
      </c>
      <c r="D14" s="26">
        <f>IF(OR(EXACT(C7,"Y")),1,0)</f>
        <v>1</v>
      </c>
      <c r="E14" s="26">
        <f>IF(OR(EXACT(C9,"Y")),1,0)</f>
        <v>0</v>
      </c>
      <c r="F14" s="26">
        <f t="shared" ref="F14:F16" si="14">D14+E14</f>
        <v>1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'1'!V14</f>
        <v>&lt;add your comment here if any&gt;</v>
      </c>
      <c r="V14" s="20" t="str">
        <f>'2'!V14</f>
        <v>&lt;add your comment here if any&gt;</v>
      </c>
      <c r="W14" s="20" t="str">
        <f>OnlyForConflictsResolution!V14</f>
        <v>&lt;add your comment here if any&gt;</v>
      </c>
      <c r="X14" s="11">
        <f t="shared" si="11"/>
        <v>2</v>
      </c>
      <c r="Y14" s="11">
        <f>IFERROR(__xludf.DUMMYFUNCTION("IMPORTRANGE($C$22,""!$X$14"")"),0.0)</f>
        <v>0</v>
      </c>
      <c r="Z14" s="11">
        <f t="shared" si="10"/>
        <v>0</v>
      </c>
    </row>
    <row r="15">
      <c r="A15" s="21">
        <v>13.0</v>
      </c>
      <c r="B15" s="21" t="s">
        <v>20</v>
      </c>
      <c r="C15" s="23" t="str">
        <f>IF('1'!D15='2'!D15, '1'!D15, IF(OnlyForConflictsResolution!D15="Y", IF(OR('1'!D15="Y", '2'!D15="Y"), "Y", "N"), IF(OR('1'!D15="N", '2'!D15="N"), "N", "Y")))
</f>
        <v>N</v>
      </c>
      <c r="D15" s="13">
        <f t="shared" ref="D15:D16" si="15">IF(OR(EXACT(C4,"Y")),1,0)</f>
        <v>0</v>
      </c>
      <c r="E15" s="13">
        <f>IF(OR(EXACT(C6,"Y")),1,0)</f>
        <v>0</v>
      </c>
      <c r="F15" s="13">
        <f t="shared" si="14"/>
        <v>0</v>
      </c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5" t="str">
        <f>'1'!V15</f>
        <v>&lt;add your comment here if any&gt;</v>
      </c>
      <c r="V15" s="25" t="str">
        <f>'2'!V15</f>
        <v>&lt;add your comment here if any&gt;</v>
      </c>
      <c r="W15" s="25" t="str">
        <f>OnlyForConflictsResolution!V15</f>
        <v>&lt;add your comment here if any&gt;</v>
      </c>
      <c r="X15" s="15">
        <f t="shared" si="11"/>
        <v>2</v>
      </c>
      <c r="Y15" s="15">
        <f>IFERROR(__xludf.DUMMYFUNCTION("IMPORTRANGE($C$22,""!$X$15"")"),0.0)</f>
        <v>0</v>
      </c>
      <c r="Z15" s="15">
        <f t="shared" si="10"/>
        <v>0</v>
      </c>
    </row>
    <row r="16">
      <c r="A16" s="16">
        <v>14.0</v>
      </c>
      <c r="B16" s="16" t="s">
        <v>21</v>
      </c>
      <c r="C16" s="18" t="str">
        <f>IF('1'!D16='2'!D16, '1'!D16, IF(OnlyForConflictsResolution!D16="Y", IF(OR('1'!D16="Y", '2'!D16="Y"), "Y", "N"), IF(OR('1'!D16="N", '2'!D16="N"), "N", "Y")))
</f>
        <v>Y</v>
      </c>
      <c r="D16" s="26">
        <f t="shared" si="15"/>
        <v>1</v>
      </c>
      <c r="E16" s="26">
        <f>IF(OR(EXACT(C8,"Y")),1,0)</f>
        <v>0</v>
      </c>
      <c r="F16" s="26">
        <f t="shared" si="14"/>
        <v>1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'1'!V16</f>
        <v>&lt;add your comment here if any&gt;</v>
      </c>
      <c r="V16" s="20" t="str">
        <f>'2'!V16</f>
        <v>&lt;add your comment here if any&gt;</v>
      </c>
      <c r="W16" s="20" t="str">
        <f>OnlyForConflictsResolution!V16</f>
        <v>&lt;add your comment here if any&gt;</v>
      </c>
      <c r="X16" s="11">
        <f t="shared" si="11"/>
        <v>2</v>
      </c>
      <c r="Y16" s="11">
        <f>IFERROR(__xludf.DUMMYFUNCTION("IMPORTRANGE($C$22,""!$X$16"")"),0.0)</f>
        <v>0</v>
      </c>
      <c r="Z16" s="11">
        <f t="shared" si="10"/>
        <v>0</v>
      </c>
    </row>
    <row r="17">
      <c r="A17" s="21">
        <v>15.0</v>
      </c>
      <c r="B17" s="21" t="s">
        <v>22</v>
      </c>
      <c r="C17" s="23" t="str">
        <f>IF('1'!D17='2'!D17, '1'!D17, IF(OnlyForConflictsResolution!D17="Y", IF(OR('1'!D17="Y", '2'!D17="Y"), "Y", "N"), IF(OR('1'!D17="N", '2'!D17="N"), "N", "Y")))
</f>
        <v>Y</v>
      </c>
      <c r="D17" s="13">
        <f>IF(OR(AND(F14,OR(F15,F16)),AND(F15,OR(F14,F16)),AND(F16,OR(F14,F15))),1,0)</f>
        <v>1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5" t="str">
        <f>'1'!V17</f>
        <v>&lt;add your comment here if any&gt;</v>
      </c>
      <c r="V17" s="25" t="str">
        <f>'2'!V17</f>
        <v>&lt;add your comment here if any&gt;</v>
      </c>
      <c r="W17" s="25" t="str">
        <f>OnlyForConflictsResolution!V17</f>
        <v>&lt;add your comment here if any&gt;</v>
      </c>
      <c r="X17" s="15">
        <f t="shared" si="11"/>
        <v>2</v>
      </c>
      <c r="Y17" s="15">
        <f>IFERROR(__xludf.DUMMYFUNCTION("IMPORTRANGE($C$22,""!$X$17"")"),0.0)</f>
        <v>0</v>
      </c>
      <c r="Z17" s="15">
        <f t="shared" si="10"/>
        <v>0</v>
      </c>
    </row>
    <row r="18">
      <c r="A18" s="28">
        <v>16.0</v>
      </c>
      <c r="B18" s="28" t="s">
        <v>23</v>
      </c>
      <c r="C18" s="29" t="str">
        <f>K47</f>
        <v>application domain independent</v>
      </c>
      <c r="D18" s="29" t="str">
        <f>K48</f>
        <v>n.a.</v>
      </c>
      <c r="E18" s="29" t="str">
        <f>K49</f>
        <v>n.a.</v>
      </c>
      <c r="F18" s="29" t="str">
        <f>K50</f>
        <v>n.a.</v>
      </c>
      <c r="G18" s="29" t="str">
        <f>K52</f>
        <v>n.a.</v>
      </c>
      <c r="H18" s="29" t="str">
        <f>K52</f>
        <v>n.a.</v>
      </c>
      <c r="I18" s="29" t="str">
        <f>K53</f>
        <v>n.a.</v>
      </c>
      <c r="J18" s="29" t="str">
        <f>K54</f>
        <v>n.a.</v>
      </c>
      <c r="K18" s="29" t="str">
        <f>K55</f>
        <v>n.a.</v>
      </c>
      <c r="L18" s="29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'1'!V18</f>
        <v>&lt;add your comment here if any&gt;</v>
      </c>
      <c r="V18" s="20" t="str">
        <f>'2'!V18</f>
        <v>&lt;add your comment here if any&gt;</v>
      </c>
      <c r="W18" s="20" t="str">
        <f>OnlyForConflictsResolution!V18</f>
        <v>&lt;add your comment here if any&gt;</v>
      </c>
      <c r="X18" s="11">
        <f t="shared" si="11"/>
        <v>2</v>
      </c>
      <c r="Y18" s="11">
        <f>IFERROR(__xludf.DUMMYFUNCTION("IMPORTRANGE($C$22,""!$X$18"")"),0.0)</f>
        <v>0</v>
      </c>
      <c r="Z18" s="11">
        <f t="shared" si="10"/>
        <v>0</v>
      </c>
    </row>
    <row r="19">
      <c r="A19" s="30">
        <v>17.0</v>
      </c>
      <c r="B19" s="30" t="s">
        <v>24</v>
      </c>
      <c r="C19" s="31" t="str">
        <f>K57</f>
        <v>Machine learning pipeline</v>
      </c>
      <c r="D19" s="31" t="str">
        <f>K58</f>
        <v>generation</v>
      </c>
      <c r="E19" s="31" t="str">
        <f>K59</f>
        <v>n.a.</v>
      </c>
      <c r="F19" s="31" t="str">
        <f>K60</f>
        <v>n.a.</v>
      </c>
      <c r="G19" s="31" t="str">
        <f>K61</f>
        <v>n.a.</v>
      </c>
      <c r="H19" s="32" t="str">
        <f>K62</f>
        <v>n.a.</v>
      </c>
      <c r="I19" s="31" t="str">
        <f>K63</f>
        <v>n.a.</v>
      </c>
      <c r="J19" s="31" t="str">
        <f>K64</f>
        <v>n.a.</v>
      </c>
      <c r="K19" s="31" t="str">
        <f>K65</f>
        <v>n.a.</v>
      </c>
      <c r="L19" s="31" t="str">
        <f>K66</f>
        <v>n.a.</v>
      </c>
      <c r="N19" s="24"/>
      <c r="O19" s="24"/>
      <c r="P19" s="24"/>
      <c r="Q19" s="24"/>
      <c r="R19" s="24"/>
      <c r="S19" s="24"/>
      <c r="T19" s="24"/>
      <c r="U19" s="25" t="str">
        <f>'1'!V19</f>
        <v>&lt;add your comment here if any&gt;</v>
      </c>
      <c r="V19" s="25" t="str">
        <f>'2'!V19</f>
        <v>&lt;add your comment here if any&gt;</v>
      </c>
      <c r="W19" s="25" t="str">
        <f>OnlyForConflictsResolution!V19</f>
        <v>&lt;add your comment here if any&gt;</v>
      </c>
      <c r="X19" s="15">
        <f t="shared" si="11"/>
        <v>2</v>
      </c>
      <c r="Y19" s="15">
        <f>IFERROR(__xludf.DUMMYFUNCTION("IMPORTRANGE($C$22,""!$X$19"")"),0.0)</f>
        <v>0</v>
      </c>
      <c r="Z19" s="15">
        <f t="shared" si="10"/>
        <v>0</v>
      </c>
    </row>
    <row r="20">
      <c r="A20" s="33">
        <v>18.0</v>
      </c>
      <c r="B20" s="34" t="s">
        <v>25</v>
      </c>
      <c r="C20" s="35" t="str">
        <f>IF('1'!D20='2'!D20, '1'!D20, IF(OnlyForConflictsResolution!D20="Y", IF(OR('1'!D20="Y", '2'!D20="Y"), "Y", "N"), IF(OR('1'!D20="N", '2'!D20="N"), "N", "Y")))
</f>
        <v>Y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20" t="str">
        <f>'1'!V20</f>
        <v>&lt;add your comment here if any&gt;</v>
      </c>
      <c r="V20" s="20" t="str">
        <f>'2'!V20</f>
        <v>&lt;add your comment here if any&gt;</v>
      </c>
      <c r="W20" s="20" t="str">
        <f>OnlyForConflictsResolution!V20</f>
        <v>&lt;add your comment here if any&gt;</v>
      </c>
      <c r="X20" s="11">
        <f t="shared" si="11"/>
        <v>2</v>
      </c>
      <c r="Y20" s="11">
        <f>IFERROR(__xludf.DUMMYFUNCTION("IMPORTRANGE($C$22,""!$X$20"")"),0.0)</f>
        <v>0</v>
      </c>
      <c r="Z20" s="11">
        <f t="shared" si="10"/>
        <v>0</v>
      </c>
    </row>
    <row r="2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8"/>
      <c r="O21" s="38"/>
      <c r="P21" s="38"/>
      <c r="Q21" s="38"/>
      <c r="R21" s="38"/>
      <c r="S21" s="38"/>
      <c r="T21" s="38"/>
      <c r="U21" s="39"/>
      <c r="V21" s="39"/>
      <c r="W21" s="39"/>
      <c r="X21" s="40">
        <f t="shared" ref="X21:Z21" si="16">SUM(X3:X20)</f>
        <v>33</v>
      </c>
      <c r="Y21" s="40">
        <f t="shared" si="16"/>
        <v>-3</v>
      </c>
      <c r="Z21" s="40">
        <f t="shared" si="16"/>
        <v>0</v>
      </c>
    </row>
    <row r="22">
      <c r="A22" s="41"/>
      <c r="B22" s="41" t="s">
        <v>26</v>
      </c>
      <c r="C22" s="42" t="s">
        <v>27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3"/>
      <c r="O22" s="43"/>
      <c r="P22" s="43"/>
      <c r="Q22" s="43"/>
      <c r="R22" s="43"/>
      <c r="S22" s="43"/>
      <c r="T22" s="43"/>
      <c r="U22" s="44"/>
      <c r="V22" s="44"/>
      <c r="W22" s="44"/>
      <c r="X22" s="45"/>
      <c r="Y22" s="45"/>
      <c r="Z22" s="45"/>
    </row>
    <row r="23">
      <c r="A23" s="37" t="s">
        <v>28</v>
      </c>
      <c r="N23" s="38"/>
      <c r="O23" s="38"/>
      <c r="P23" s="38"/>
      <c r="Q23" s="38"/>
      <c r="R23" s="38"/>
      <c r="S23" s="38"/>
      <c r="T23" s="38"/>
      <c r="U23" s="46"/>
      <c r="V23" s="46"/>
      <c r="W23" s="46"/>
      <c r="X23" s="47"/>
      <c r="Y23" s="47"/>
      <c r="Z23" s="47"/>
    </row>
    <row r="24">
      <c r="A24" s="48">
        <v>1.0</v>
      </c>
      <c r="B24" s="49"/>
      <c r="C24" s="50" t="s">
        <v>29</v>
      </c>
      <c r="D24" s="51"/>
      <c r="E24" s="51"/>
      <c r="F24" s="51"/>
      <c r="G24" s="51"/>
      <c r="H24" s="51"/>
      <c r="I24" s="51"/>
      <c r="J24" s="52"/>
      <c r="K24" s="53" t="s">
        <v>30</v>
      </c>
      <c r="L24" s="51"/>
      <c r="M24" s="54"/>
      <c r="N24" s="55"/>
      <c r="O24" s="55"/>
      <c r="P24" s="55"/>
      <c r="Q24" s="55"/>
      <c r="R24" s="55"/>
      <c r="S24" s="55"/>
      <c r="T24" s="55"/>
      <c r="U24" s="56"/>
      <c r="V24" s="56"/>
      <c r="W24" s="56"/>
      <c r="X24" s="45"/>
      <c r="Y24" s="45"/>
      <c r="Z24" s="45"/>
    </row>
    <row r="25">
      <c r="A25" s="57"/>
      <c r="B25" s="21">
        <v>1.0</v>
      </c>
      <c r="C25" s="58" t="str">
        <f>'1'!D$3</f>
        <v>MDE</v>
      </c>
      <c r="D25" s="58" t="str">
        <f>'1'!E$3</f>
        <v>Process</v>
      </c>
      <c r="E25" s="59" t="str">
        <f t="shared" ref="E25:E36" si="18">CONCATENATE(C25," ",D25)</f>
        <v>MDE Process</v>
      </c>
      <c r="F25" s="59"/>
      <c r="G25" s="59" t="str">
        <f>IFERROR(__xludf.DUMMYFUNCTION("IFNA(UNIQUE(FILTER(E25:E36, E25:E36&lt;&gt;""n.a. n.a."")),""n.a."")"),"MDE Process")</f>
        <v>MDE Process</v>
      </c>
      <c r="H25" s="59"/>
      <c r="I25" s="59" t="str">
        <f>IFERROR(__xludf.DUMMYFUNCTION("IFERROR(SPLIT($G25,"" ""),"""")"),"MDE")</f>
        <v>MDE</v>
      </c>
      <c r="J25" s="59" t="str">
        <f>IFERROR(__xludf.DUMMYFUNCTION("""COMPUTED_VALUE"""),"Process")</f>
        <v>Process</v>
      </c>
      <c r="K25" s="60" t="str">
        <f t="shared" ref="K25:L25" si="17">IF(NOT(I25=""),I25,"n.a.")</f>
        <v>MDE</v>
      </c>
      <c r="L25" s="60" t="str">
        <f t="shared" si="17"/>
        <v>Process</v>
      </c>
      <c r="M25" s="61">
        <v>1.0</v>
      </c>
      <c r="N25" s="62"/>
      <c r="O25" s="62"/>
      <c r="P25" s="62"/>
      <c r="Q25" s="62"/>
      <c r="R25" s="62"/>
      <c r="S25" s="62"/>
      <c r="T25" s="62"/>
      <c r="U25" s="63"/>
      <c r="V25" s="63"/>
      <c r="W25" s="63"/>
      <c r="X25" s="47"/>
      <c r="Y25" s="47"/>
      <c r="Z25" s="47"/>
    </row>
    <row r="26">
      <c r="A26" s="64"/>
      <c r="B26" s="16">
        <v>2.0</v>
      </c>
      <c r="C26" s="58" t="str">
        <f>'1'!F$3</f>
        <v>DevOps</v>
      </c>
      <c r="D26" s="58" t="str">
        <f>'1'!G$3</f>
        <v>Process</v>
      </c>
      <c r="E26" s="65" t="str">
        <f t="shared" si="18"/>
        <v>DevOps Process</v>
      </c>
      <c r="F26" s="65"/>
      <c r="G26" s="65" t="str">
        <f>IFERROR(__xludf.DUMMYFUNCTION("""COMPUTED_VALUE"""),"DevOps Process")</f>
        <v>DevOps Process</v>
      </c>
      <c r="H26" s="65"/>
      <c r="I26" s="65" t="str">
        <f>IFERROR(__xludf.DUMMYFUNCTION("IFERROR(SPLIT($G26,"" ""),"""")"),"DevOps")</f>
        <v>DevOps</v>
      </c>
      <c r="J26" s="65" t="str">
        <f>IFERROR(__xludf.DUMMYFUNCTION("""COMPUTED_VALUE"""),"Process")</f>
        <v>Process</v>
      </c>
      <c r="K26" s="66" t="str">
        <f t="shared" ref="K26:L26" si="19">IF(NOT(I26=""),I26,"n.a.")</f>
        <v>DevOps</v>
      </c>
      <c r="L26" s="66" t="str">
        <f t="shared" si="19"/>
        <v>Process</v>
      </c>
      <c r="M26" s="67">
        <v>2.0</v>
      </c>
      <c r="N26" s="55"/>
      <c r="O26" s="55"/>
      <c r="P26" s="55"/>
      <c r="Q26" s="55"/>
      <c r="R26" s="55"/>
      <c r="S26" s="55"/>
      <c r="T26" s="55"/>
      <c r="U26" s="56"/>
      <c r="V26" s="56"/>
      <c r="W26" s="56"/>
      <c r="X26" s="45"/>
      <c r="Y26" s="45"/>
      <c r="Z26" s="45"/>
    </row>
    <row r="27">
      <c r="A27" s="57"/>
      <c r="B27" s="21">
        <v>3.0</v>
      </c>
      <c r="C27" s="58" t="str">
        <f>'1'!H$3</f>
        <v>AI/ML</v>
      </c>
      <c r="D27" s="58" t="str">
        <f>'1'!I$3</f>
        <v>Process</v>
      </c>
      <c r="E27" s="59" t="str">
        <f t="shared" si="18"/>
        <v>AI/ML Process</v>
      </c>
      <c r="F27" s="59"/>
      <c r="G27" s="59" t="str">
        <f>IFERROR(__xludf.DUMMYFUNCTION("""COMPUTED_VALUE"""),"AI/ML Process")</f>
        <v>AI/ML Process</v>
      </c>
      <c r="H27" s="59"/>
      <c r="I27" s="59" t="str">
        <f>IFERROR(__xludf.DUMMYFUNCTION("IFERROR(SPLIT($G27,"" ""),"""")"),"AI/ML")</f>
        <v>AI/ML</v>
      </c>
      <c r="J27" s="59" t="str">
        <f>IFERROR(__xludf.DUMMYFUNCTION("""COMPUTED_VALUE"""),"Process")</f>
        <v>Process</v>
      </c>
      <c r="K27" s="60" t="str">
        <f t="shared" ref="K27:L27" si="20">IF(NOT(I27=""),I27,"n.a.")</f>
        <v>AI/ML</v>
      </c>
      <c r="L27" s="60" t="str">
        <f t="shared" si="20"/>
        <v>Process</v>
      </c>
      <c r="M27" s="61">
        <v>3.0</v>
      </c>
      <c r="N27" s="62"/>
      <c r="O27" s="62"/>
      <c r="P27" s="62"/>
      <c r="Q27" s="62"/>
      <c r="R27" s="62"/>
      <c r="S27" s="62"/>
      <c r="T27" s="62"/>
      <c r="U27" s="63"/>
      <c r="V27" s="63"/>
      <c r="W27" s="63"/>
      <c r="X27" s="47"/>
      <c r="Y27" s="47"/>
      <c r="Z27" s="47"/>
    </row>
    <row r="28">
      <c r="A28" s="64"/>
      <c r="B28" s="16">
        <v>1.0</v>
      </c>
      <c r="C28" s="68" t="str">
        <f>'2'!D$3</f>
        <v>MDE</v>
      </c>
      <c r="D28" s="68" t="str">
        <f>'2'!E$3</f>
        <v>Process</v>
      </c>
      <c r="E28" s="65" t="str">
        <f t="shared" si="18"/>
        <v>MDE Process</v>
      </c>
      <c r="F28" s="65"/>
      <c r="G28" s="65" t="str">
        <f>IFERROR(__xludf.DUMMYFUNCTION("""COMPUTED_VALUE"""),"MDE Resource")</f>
        <v>MDE Resource</v>
      </c>
      <c r="H28" s="65"/>
      <c r="I28" s="65" t="str">
        <f>IFERROR(__xludf.DUMMYFUNCTION("IFERROR(SPLIT($G28,"" ""),"""")"),"MDE")</f>
        <v>MDE</v>
      </c>
      <c r="J28" s="65" t="str">
        <f>IFERROR(__xludf.DUMMYFUNCTION("""COMPUTED_VALUE"""),"Resource")</f>
        <v>Resource</v>
      </c>
      <c r="K28" s="66" t="str">
        <f t="shared" ref="K28:L28" si="21">IF(NOT(I28=""),I28,"n.a.")</f>
        <v>MDE</v>
      </c>
      <c r="L28" s="66" t="str">
        <f t="shared" si="21"/>
        <v>Resource</v>
      </c>
      <c r="M28" s="67">
        <v>4.0</v>
      </c>
      <c r="N28" s="55"/>
      <c r="O28" s="55"/>
      <c r="P28" s="55"/>
      <c r="Q28" s="55"/>
      <c r="R28" s="55"/>
      <c r="S28" s="55"/>
      <c r="T28" s="55"/>
      <c r="U28" s="56"/>
      <c r="V28" s="56"/>
      <c r="W28" s="56"/>
      <c r="X28" s="45"/>
      <c r="Y28" s="45"/>
      <c r="Z28" s="45"/>
    </row>
    <row r="29">
      <c r="A29" s="57"/>
      <c r="B29" s="21">
        <v>2.0</v>
      </c>
      <c r="C29" s="68" t="str">
        <f>'2'!F$3</f>
        <v>DevOps</v>
      </c>
      <c r="D29" s="68" t="str">
        <f>'2'!G$3</f>
        <v>Process</v>
      </c>
      <c r="E29" s="59" t="str">
        <f t="shared" si="18"/>
        <v>DevOps Process</v>
      </c>
      <c r="F29" s="59"/>
      <c r="G29" s="59"/>
      <c r="H29" s="59"/>
      <c r="I29" s="59" t="str">
        <f>IFERROR(__xludf.DUMMYFUNCTION("IFERROR(SPLIT($G29,"" ""),"""")"),"")</f>
        <v/>
      </c>
      <c r="J29" s="59"/>
      <c r="K29" s="60" t="str">
        <f t="shared" ref="K29:L29" si="22">IF(NOT(I29=""),I29,"n.a.")</f>
        <v>n.a.</v>
      </c>
      <c r="L29" s="60" t="str">
        <f t="shared" si="22"/>
        <v>n.a.</v>
      </c>
      <c r="M29" s="61">
        <v>5.0</v>
      </c>
      <c r="N29" s="62"/>
      <c r="O29" s="62"/>
      <c r="P29" s="62"/>
      <c r="Q29" s="62"/>
      <c r="R29" s="62"/>
      <c r="S29" s="62"/>
      <c r="T29" s="62"/>
      <c r="U29" s="63"/>
      <c r="V29" s="63"/>
      <c r="W29" s="63"/>
      <c r="X29" s="47"/>
      <c r="Y29" s="47"/>
      <c r="Z29" s="47"/>
    </row>
    <row r="30">
      <c r="A30" s="64"/>
      <c r="B30" s="16">
        <v>3.0</v>
      </c>
      <c r="C30" s="68" t="str">
        <f>'2'!H$3</f>
        <v>AI/ML</v>
      </c>
      <c r="D30" s="68" t="str">
        <f>'2'!I$3</f>
        <v>Process</v>
      </c>
      <c r="E30" s="65" t="str">
        <f t="shared" si="18"/>
        <v>AI/ML Process</v>
      </c>
      <c r="F30" s="65"/>
      <c r="G30" s="65"/>
      <c r="H30" s="65"/>
      <c r="I30" s="65" t="str">
        <f>IFERROR(__xludf.DUMMYFUNCTION("IFERROR(SPLIT($G30,"" ""),"""")"),"")</f>
        <v/>
      </c>
      <c r="J30" s="65"/>
      <c r="K30" s="66" t="str">
        <f t="shared" ref="K30:L30" si="23">IF(NOT(I30=""),I30,"n.a.")</f>
        <v>n.a.</v>
      </c>
      <c r="L30" s="66" t="str">
        <f t="shared" si="23"/>
        <v>n.a.</v>
      </c>
      <c r="M30" s="67">
        <v>6.0</v>
      </c>
      <c r="N30" s="55"/>
      <c r="O30" s="55"/>
      <c r="P30" s="55"/>
      <c r="Q30" s="55"/>
      <c r="R30" s="55"/>
      <c r="S30" s="55"/>
      <c r="T30" s="55"/>
      <c r="U30" s="56"/>
      <c r="V30" s="56"/>
      <c r="W30" s="56"/>
      <c r="X30" s="45"/>
      <c r="Y30" s="45"/>
      <c r="Z30" s="45"/>
    </row>
    <row r="31">
      <c r="A31" s="57"/>
      <c r="B31" s="21">
        <v>4.0</v>
      </c>
      <c r="C31" s="68" t="str">
        <f>'2'!J$3</f>
        <v>MDE</v>
      </c>
      <c r="D31" s="68" t="str">
        <f>'2'!K$3</f>
        <v>Resource</v>
      </c>
      <c r="E31" s="59" t="str">
        <f t="shared" si="18"/>
        <v>MDE Resource</v>
      </c>
      <c r="F31" s="59"/>
      <c r="G31" s="59"/>
      <c r="H31" s="59"/>
      <c r="I31" s="59" t="str">
        <f>IFERROR(__xludf.DUMMYFUNCTION("IFERROR(SPLIT($G31,"" ""),"""")"),"")</f>
        <v/>
      </c>
      <c r="J31" s="59"/>
      <c r="K31" s="60" t="str">
        <f t="shared" ref="K31:L31" si="24">IF(NOT(I31=""),I31,"n.a.")</f>
        <v>n.a.</v>
      </c>
      <c r="L31" s="60" t="str">
        <f t="shared" si="24"/>
        <v>n.a.</v>
      </c>
      <c r="M31" s="61">
        <v>7.0</v>
      </c>
      <c r="N31" s="62"/>
      <c r="O31" s="62"/>
      <c r="P31" s="62"/>
      <c r="Q31" s="62"/>
      <c r="R31" s="62"/>
      <c r="S31" s="62"/>
      <c r="T31" s="62"/>
      <c r="U31" s="63"/>
      <c r="V31" s="63"/>
      <c r="W31" s="63"/>
      <c r="X31" s="47"/>
      <c r="Y31" s="47"/>
      <c r="Z31" s="47"/>
    </row>
    <row r="32">
      <c r="A32" s="64"/>
      <c r="B32" s="16">
        <v>5.0</v>
      </c>
      <c r="C32" s="68" t="str">
        <f>'2'!L$3</f>
        <v>n.a.</v>
      </c>
      <c r="D32" s="68" t="str">
        <f>'2'!M$3</f>
        <v>n.a.</v>
      </c>
      <c r="E32" s="65" t="str">
        <f t="shared" si="18"/>
        <v>n.a. n.a.</v>
      </c>
      <c r="F32" s="65"/>
      <c r="G32" s="65"/>
      <c r="H32" s="65"/>
      <c r="I32" s="65" t="str">
        <f>IFERROR(__xludf.DUMMYFUNCTION("IFERROR(SPLIT($G32,"" ""),"""")"),"")</f>
        <v/>
      </c>
      <c r="J32" s="65"/>
      <c r="K32" s="66" t="str">
        <f t="shared" ref="K32:L32" si="25">IF(NOT(I32=""),I32,"n.a.")</f>
        <v>n.a.</v>
      </c>
      <c r="L32" s="66" t="str">
        <f t="shared" si="25"/>
        <v>n.a.</v>
      </c>
      <c r="M32" s="67">
        <v>8.0</v>
      </c>
      <c r="N32" s="55"/>
      <c r="O32" s="55"/>
      <c r="P32" s="55"/>
      <c r="Q32" s="55"/>
      <c r="R32" s="55"/>
      <c r="S32" s="55"/>
      <c r="T32" s="55"/>
      <c r="U32" s="56"/>
      <c r="V32" s="56"/>
      <c r="W32" s="56"/>
      <c r="X32" s="45"/>
      <c r="Y32" s="45"/>
      <c r="Z32" s="45"/>
    </row>
    <row r="33">
      <c r="A33" s="57"/>
      <c r="B33" s="21">
        <v>6.0</v>
      </c>
      <c r="C33" s="68" t="str">
        <f>'2'!N$3</f>
        <v>n.a.</v>
      </c>
      <c r="D33" s="68" t="str">
        <f>'2'!O$3</f>
        <v>n.a.</v>
      </c>
      <c r="E33" s="59" t="str">
        <f t="shared" si="18"/>
        <v>n.a. n.a.</v>
      </c>
      <c r="F33" s="59"/>
      <c r="G33" s="59"/>
      <c r="H33" s="59"/>
      <c r="I33" s="59" t="str">
        <f>IFERROR(__xludf.DUMMYFUNCTION("IFERROR(SPLIT($G33,"" ""),"""")"),"")</f>
        <v/>
      </c>
      <c r="J33" s="59"/>
      <c r="K33" s="60" t="str">
        <f t="shared" ref="K33:L33" si="26">IF(NOT(I33=""),I33,"n.a.")</f>
        <v>n.a.</v>
      </c>
      <c r="L33" s="60" t="str">
        <f t="shared" si="26"/>
        <v>n.a.</v>
      </c>
      <c r="M33" s="61">
        <v>9.0</v>
      </c>
      <c r="N33" s="62"/>
      <c r="O33" s="62"/>
      <c r="P33" s="62"/>
      <c r="Q33" s="62"/>
      <c r="R33" s="62"/>
      <c r="S33" s="62"/>
      <c r="T33" s="62"/>
      <c r="U33" s="63"/>
      <c r="V33" s="63"/>
      <c r="W33" s="63"/>
      <c r="X33" s="47"/>
      <c r="Y33" s="47"/>
      <c r="Z33" s="47"/>
    </row>
    <row r="34">
      <c r="A34" s="64"/>
      <c r="B34" s="16">
        <v>7.0</v>
      </c>
      <c r="C34" s="68" t="str">
        <f>'2'!P$3</f>
        <v>n.a.</v>
      </c>
      <c r="D34" s="68" t="str">
        <f>'2'!Q$3</f>
        <v>n.a.</v>
      </c>
      <c r="E34" s="65" t="str">
        <f t="shared" si="18"/>
        <v>n.a. n.a.</v>
      </c>
      <c r="F34" s="65"/>
      <c r="G34" s="65"/>
      <c r="H34" s="65"/>
      <c r="I34" s="65" t="str">
        <f>IFERROR(__xludf.DUMMYFUNCTION("IFERROR(SPLIT($G34,"" ""),"""")"),"")</f>
        <v/>
      </c>
      <c r="J34" s="65"/>
      <c r="K34" s="66"/>
      <c r="L34" s="66"/>
      <c r="M34" s="69"/>
      <c r="N34" s="55"/>
      <c r="O34" s="55"/>
      <c r="P34" s="55"/>
      <c r="Q34" s="55"/>
      <c r="R34" s="55"/>
      <c r="S34" s="55"/>
      <c r="T34" s="55"/>
      <c r="U34" s="56"/>
      <c r="V34" s="56"/>
      <c r="W34" s="56"/>
      <c r="X34" s="45"/>
      <c r="Y34" s="45"/>
      <c r="Z34" s="45"/>
    </row>
    <row r="35">
      <c r="A35" s="57"/>
      <c r="B35" s="21">
        <v>8.0</v>
      </c>
      <c r="C35" s="68" t="str">
        <f>'2'!R$3</f>
        <v>n.a.</v>
      </c>
      <c r="D35" s="68" t="str">
        <f>'2'!S$3</f>
        <v>n.a.</v>
      </c>
      <c r="E35" s="59" t="str">
        <f t="shared" si="18"/>
        <v>n.a. n.a.</v>
      </c>
      <c r="F35" s="59"/>
      <c r="G35" s="59"/>
      <c r="H35" s="59"/>
      <c r="I35" s="59" t="str">
        <f>IFERROR(__xludf.DUMMYFUNCTION("IFERROR(SPLIT($G35,"" ""),"""")"),"")</f>
        <v/>
      </c>
      <c r="J35" s="59"/>
      <c r="K35" s="60"/>
      <c r="L35" s="60"/>
      <c r="M35" s="70"/>
      <c r="N35" s="62"/>
      <c r="O35" s="62"/>
      <c r="P35" s="62"/>
      <c r="Q35" s="62"/>
      <c r="R35" s="62"/>
      <c r="S35" s="62"/>
      <c r="T35" s="62"/>
      <c r="U35" s="63"/>
      <c r="V35" s="63"/>
      <c r="W35" s="63"/>
      <c r="X35" s="47"/>
      <c r="Y35" s="47"/>
      <c r="Z35" s="47"/>
    </row>
    <row r="36">
      <c r="A36" s="71"/>
      <c r="B36" s="72">
        <v>9.0</v>
      </c>
      <c r="C36" s="73" t="str">
        <f>'2'!T$3</f>
        <v>n.a.</v>
      </c>
      <c r="D36" s="73" t="str">
        <f>'2'!U$3</f>
        <v>n.a.</v>
      </c>
      <c r="E36" s="74" t="str">
        <f t="shared" si="18"/>
        <v>n.a. n.a.</v>
      </c>
      <c r="F36" s="74"/>
      <c r="G36" s="74"/>
      <c r="H36" s="74"/>
      <c r="I36" s="65" t="str">
        <f>IFERROR(__xludf.DUMMYFUNCTION("IFERROR(SPLIT($G36,"" ""),"""")"),"")</f>
        <v/>
      </c>
      <c r="J36" s="74"/>
      <c r="K36" s="75"/>
      <c r="L36" s="75"/>
      <c r="M36" s="76"/>
      <c r="N36" s="77"/>
      <c r="O36" s="77"/>
      <c r="P36" s="77"/>
      <c r="Q36" s="77"/>
      <c r="R36" s="77"/>
      <c r="S36" s="77"/>
      <c r="T36" s="77"/>
      <c r="U36" s="78"/>
      <c r="V36" s="56"/>
      <c r="W36" s="56"/>
      <c r="X36" s="45"/>
      <c r="Y36" s="45"/>
      <c r="Z36" s="45"/>
    </row>
    <row r="37">
      <c r="A37" s="79">
        <v>10.0</v>
      </c>
      <c r="B37" s="80"/>
      <c r="C37" s="81" t="str">
        <f>'1'!D12</f>
        <v>n.a.</v>
      </c>
      <c r="D37" s="82"/>
      <c r="E37" s="82"/>
      <c r="F37" s="82"/>
      <c r="G37" s="82" t="str">
        <f>IFERROR(__xludf.DUMMYFUNCTION("IFNA(UNIQUE(FILTER(C37:C46, C37:C46&lt;&gt;""n.a."")),""n.a."")"),"n.a.")</f>
        <v>n.a.</v>
      </c>
      <c r="H37" s="82"/>
      <c r="I37" s="83" t="str">
        <f t="shared" ref="I37:I66" si="27">G37</f>
        <v>n.a.</v>
      </c>
      <c r="J37" s="82"/>
      <c r="K37" s="84" t="str">
        <f t="shared" ref="K37:K68" si="28">IF(NOT(I37=""),I37,"n.a.")</f>
        <v>n.a.</v>
      </c>
      <c r="L37" s="85"/>
      <c r="M37" s="86">
        <v>1.0</v>
      </c>
      <c r="N37" s="62"/>
      <c r="O37" s="62"/>
      <c r="P37" s="62"/>
      <c r="Q37" s="62"/>
      <c r="R37" s="62"/>
      <c r="S37" s="62"/>
      <c r="T37" s="62"/>
      <c r="U37" s="63"/>
      <c r="V37" s="63"/>
      <c r="W37" s="63"/>
      <c r="X37" s="47"/>
      <c r="Y37" s="47"/>
      <c r="Z37" s="47"/>
    </row>
    <row r="38">
      <c r="A38" s="64"/>
      <c r="B38" s="16"/>
      <c r="C38" s="87" t="str">
        <f>'1'!E12</f>
        <v>n.a.</v>
      </c>
      <c r="D38" s="88"/>
      <c r="E38" s="88"/>
      <c r="F38" s="88"/>
      <c r="G38" s="88"/>
      <c r="H38" s="88"/>
      <c r="I38" s="65" t="str">
        <f t="shared" si="27"/>
        <v/>
      </c>
      <c r="J38" s="88"/>
      <c r="K38" s="66" t="str">
        <f t="shared" si="28"/>
        <v>n.a.</v>
      </c>
      <c r="L38" s="89"/>
      <c r="M38" s="67">
        <v>2.0</v>
      </c>
      <c r="N38" s="55"/>
      <c r="O38" s="55"/>
      <c r="P38" s="55"/>
      <c r="Q38" s="55"/>
      <c r="R38" s="55"/>
      <c r="S38" s="55"/>
      <c r="T38" s="55"/>
      <c r="U38" s="56"/>
      <c r="V38" s="56"/>
      <c r="W38" s="56"/>
      <c r="X38" s="45"/>
      <c r="Y38" s="45"/>
      <c r="Z38" s="45"/>
    </row>
    <row r="39">
      <c r="A39" s="57"/>
      <c r="B39" s="21"/>
      <c r="C39" s="87" t="str">
        <f>'1'!F12</f>
        <v>n.a.</v>
      </c>
      <c r="D39" s="90"/>
      <c r="E39" s="90"/>
      <c r="F39" s="90"/>
      <c r="G39" s="90"/>
      <c r="H39" s="90"/>
      <c r="I39" s="59" t="str">
        <f t="shared" si="27"/>
        <v/>
      </c>
      <c r="J39" s="90"/>
      <c r="K39" s="60" t="str">
        <f t="shared" si="28"/>
        <v>n.a.</v>
      </c>
      <c r="L39" s="91"/>
      <c r="M39" s="61">
        <v>3.0</v>
      </c>
      <c r="N39" s="62"/>
      <c r="O39" s="62"/>
      <c r="P39" s="62"/>
      <c r="Q39" s="62"/>
      <c r="R39" s="62"/>
      <c r="S39" s="62"/>
      <c r="T39" s="62"/>
      <c r="U39" s="63"/>
      <c r="V39" s="63"/>
      <c r="W39" s="63"/>
      <c r="X39" s="47"/>
      <c r="Y39" s="47"/>
      <c r="Z39" s="47"/>
    </row>
    <row r="40">
      <c r="A40" s="64"/>
      <c r="B40" s="16"/>
      <c r="C40" s="87" t="str">
        <f>'1'!G12</f>
        <v>n.a.</v>
      </c>
      <c r="D40" s="88"/>
      <c r="E40" s="88"/>
      <c r="F40" s="88"/>
      <c r="G40" s="88"/>
      <c r="H40" s="88"/>
      <c r="I40" s="65" t="str">
        <f t="shared" si="27"/>
        <v/>
      </c>
      <c r="J40" s="88"/>
      <c r="K40" s="66" t="str">
        <f t="shared" si="28"/>
        <v>n.a.</v>
      </c>
      <c r="L40" s="89"/>
      <c r="M40" s="67">
        <v>4.0</v>
      </c>
      <c r="N40" s="55"/>
      <c r="O40" s="55"/>
      <c r="P40" s="55"/>
      <c r="Q40" s="55"/>
      <c r="R40" s="55"/>
      <c r="S40" s="55"/>
      <c r="T40" s="55"/>
      <c r="U40" s="56"/>
      <c r="V40" s="56"/>
      <c r="W40" s="56"/>
      <c r="X40" s="45"/>
      <c r="Y40" s="45"/>
      <c r="Z40" s="45"/>
    </row>
    <row r="41">
      <c r="A41" s="57"/>
      <c r="B41" s="21"/>
      <c r="C41" s="87" t="str">
        <f>'1'!H12</f>
        <v>n.a.</v>
      </c>
      <c r="D41" s="90"/>
      <c r="E41" s="90"/>
      <c r="F41" s="90"/>
      <c r="G41" s="90"/>
      <c r="H41" s="90"/>
      <c r="I41" s="59" t="str">
        <f t="shared" si="27"/>
        <v/>
      </c>
      <c r="J41" s="90"/>
      <c r="K41" s="60" t="str">
        <f t="shared" si="28"/>
        <v>n.a.</v>
      </c>
      <c r="L41" s="91"/>
      <c r="M41" s="61">
        <v>5.0</v>
      </c>
      <c r="N41" s="62"/>
      <c r="O41" s="62"/>
      <c r="P41" s="62"/>
      <c r="Q41" s="62"/>
      <c r="R41" s="62"/>
      <c r="S41" s="62"/>
      <c r="T41" s="62"/>
      <c r="U41" s="63"/>
      <c r="V41" s="63"/>
      <c r="W41" s="63"/>
      <c r="X41" s="47"/>
      <c r="Y41" s="47"/>
      <c r="Z41" s="47"/>
    </row>
    <row r="42">
      <c r="A42" s="64"/>
      <c r="B42" s="16"/>
      <c r="C42" s="92" t="str">
        <f>'2'!D12</f>
        <v>n.a.</v>
      </c>
      <c r="D42" s="88"/>
      <c r="E42" s="88"/>
      <c r="F42" s="88"/>
      <c r="G42" s="88"/>
      <c r="H42" s="88"/>
      <c r="I42" s="65" t="str">
        <f t="shared" si="27"/>
        <v/>
      </c>
      <c r="J42" s="88"/>
      <c r="K42" s="66" t="str">
        <f t="shared" si="28"/>
        <v>n.a.</v>
      </c>
      <c r="L42" s="89"/>
      <c r="M42" s="67">
        <v>6.0</v>
      </c>
      <c r="N42" s="55"/>
      <c r="O42" s="55"/>
      <c r="P42" s="55"/>
      <c r="Q42" s="55"/>
      <c r="R42" s="55"/>
      <c r="S42" s="55"/>
      <c r="T42" s="55"/>
      <c r="U42" s="56"/>
      <c r="V42" s="56"/>
      <c r="W42" s="56"/>
      <c r="X42" s="45"/>
      <c r="Y42" s="45"/>
      <c r="Z42" s="45"/>
    </row>
    <row r="43">
      <c r="A43" s="57"/>
      <c r="B43" s="21"/>
      <c r="C43" s="92" t="str">
        <f>'2'!E12</f>
        <v>n.a.</v>
      </c>
      <c r="D43" s="90"/>
      <c r="E43" s="90"/>
      <c r="F43" s="90"/>
      <c r="G43" s="90"/>
      <c r="H43" s="90"/>
      <c r="I43" s="59" t="str">
        <f t="shared" si="27"/>
        <v/>
      </c>
      <c r="J43" s="90"/>
      <c r="K43" s="60" t="str">
        <f t="shared" si="28"/>
        <v>n.a.</v>
      </c>
      <c r="L43" s="91"/>
      <c r="M43" s="61">
        <v>7.0</v>
      </c>
      <c r="N43" s="62"/>
      <c r="O43" s="62"/>
      <c r="P43" s="62"/>
      <c r="Q43" s="62"/>
      <c r="R43" s="62"/>
      <c r="S43" s="62"/>
      <c r="T43" s="62"/>
      <c r="U43" s="63"/>
      <c r="V43" s="63"/>
      <c r="W43" s="63"/>
      <c r="X43" s="47"/>
      <c r="Y43" s="47"/>
      <c r="Z43" s="47"/>
    </row>
    <row r="44">
      <c r="A44" s="64"/>
      <c r="B44" s="16"/>
      <c r="C44" s="92" t="str">
        <f>'2'!F12</f>
        <v>n.a.</v>
      </c>
      <c r="D44" s="88"/>
      <c r="E44" s="88"/>
      <c r="F44" s="88"/>
      <c r="G44" s="88"/>
      <c r="H44" s="88"/>
      <c r="I44" s="65" t="str">
        <f t="shared" si="27"/>
        <v/>
      </c>
      <c r="J44" s="88"/>
      <c r="K44" s="66" t="str">
        <f t="shared" si="28"/>
        <v>n.a.</v>
      </c>
      <c r="L44" s="89"/>
      <c r="M44" s="67">
        <v>8.0</v>
      </c>
      <c r="N44" s="55"/>
      <c r="O44" s="55"/>
      <c r="P44" s="55"/>
      <c r="Q44" s="55"/>
      <c r="R44" s="55"/>
      <c r="S44" s="55"/>
      <c r="T44" s="55"/>
      <c r="U44" s="56"/>
      <c r="V44" s="56"/>
      <c r="W44" s="56"/>
      <c r="X44" s="45"/>
      <c r="Y44" s="45"/>
      <c r="Z44" s="45"/>
    </row>
    <row r="45">
      <c r="A45" s="57"/>
      <c r="B45" s="21"/>
      <c r="C45" s="92" t="str">
        <f>'2'!G12</f>
        <v>n.a.</v>
      </c>
      <c r="D45" s="90"/>
      <c r="E45" s="90"/>
      <c r="F45" s="90"/>
      <c r="G45" s="90"/>
      <c r="H45" s="90"/>
      <c r="I45" s="59" t="str">
        <f t="shared" si="27"/>
        <v/>
      </c>
      <c r="J45" s="90"/>
      <c r="K45" s="60" t="str">
        <f t="shared" si="28"/>
        <v>n.a.</v>
      </c>
      <c r="L45" s="91"/>
      <c r="M45" s="61">
        <v>9.0</v>
      </c>
      <c r="N45" s="62"/>
      <c r="O45" s="62"/>
      <c r="P45" s="62"/>
      <c r="Q45" s="62"/>
      <c r="R45" s="62"/>
      <c r="S45" s="62"/>
      <c r="T45" s="62"/>
      <c r="U45" s="63"/>
      <c r="V45" s="63"/>
      <c r="W45" s="63"/>
      <c r="X45" s="47"/>
      <c r="Y45" s="47"/>
      <c r="Z45" s="47"/>
    </row>
    <row r="46">
      <c r="A46" s="71"/>
      <c r="B46" s="72"/>
      <c r="C46" s="93" t="str">
        <f>'2'!H12</f>
        <v>n.a.</v>
      </c>
      <c r="D46" s="94"/>
      <c r="E46" s="94"/>
      <c r="F46" s="94"/>
      <c r="G46" s="94"/>
      <c r="H46" s="94"/>
      <c r="I46" s="74" t="str">
        <f t="shared" si="27"/>
        <v/>
      </c>
      <c r="J46" s="94"/>
      <c r="K46" s="75" t="str">
        <f t="shared" si="28"/>
        <v>n.a.</v>
      </c>
      <c r="L46" s="95"/>
      <c r="M46" s="96">
        <v>10.0</v>
      </c>
      <c r="N46" s="77"/>
      <c r="O46" s="77"/>
      <c r="P46" s="77"/>
      <c r="Q46" s="77"/>
      <c r="R46" s="77"/>
      <c r="S46" s="77"/>
      <c r="T46" s="77"/>
      <c r="U46" s="78"/>
      <c r="V46" s="56"/>
      <c r="W46" s="56"/>
      <c r="X46" s="45"/>
      <c r="Y46" s="45"/>
      <c r="Z46" s="45"/>
    </row>
    <row r="47">
      <c r="A47" s="79">
        <v>16.0</v>
      </c>
      <c r="B47" s="80"/>
      <c r="C47" s="81" t="str">
        <f>'1'!D18</f>
        <v>n.a.</v>
      </c>
      <c r="D47" s="82"/>
      <c r="E47" s="82"/>
      <c r="F47" s="82"/>
      <c r="G47" s="82" t="str">
        <f>IFERROR(__xludf.DUMMYFUNCTION("IFNA(UNIQUE(FILTER(C47:C56, C47:C56&lt;&gt;""n.a."")),""n.a."")"),"application domain independent")</f>
        <v>application domain independent</v>
      </c>
      <c r="H47" s="82"/>
      <c r="I47" s="83" t="str">
        <f t="shared" si="27"/>
        <v>application domain independent</v>
      </c>
      <c r="J47" s="82"/>
      <c r="K47" s="84" t="str">
        <f t="shared" si="28"/>
        <v>application domain independent</v>
      </c>
      <c r="L47" s="85"/>
      <c r="M47" s="86">
        <v>1.0</v>
      </c>
      <c r="N47" s="62"/>
      <c r="O47" s="62"/>
      <c r="P47" s="62"/>
      <c r="Q47" s="62"/>
      <c r="R47" s="62"/>
      <c r="S47" s="62"/>
      <c r="T47" s="62"/>
      <c r="U47" s="63"/>
      <c r="V47" s="63"/>
      <c r="W47" s="63"/>
      <c r="X47" s="47"/>
      <c r="Y47" s="47"/>
      <c r="Z47" s="47"/>
    </row>
    <row r="48">
      <c r="A48" s="64"/>
      <c r="B48" s="16"/>
      <c r="C48" s="87" t="str">
        <f>'1'!E18</f>
        <v>n.a.</v>
      </c>
      <c r="D48" s="88"/>
      <c r="E48" s="88"/>
      <c r="F48" s="88"/>
      <c r="G48" s="88"/>
      <c r="H48" s="88"/>
      <c r="I48" s="65" t="str">
        <f t="shared" si="27"/>
        <v/>
      </c>
      <c r="J48" s="88"/>
      <c r="K48" s="66" t="str">
        <f t="shared" si="28"/>
        <v>n.a.</v>
      </c>
      <c r="L48" s="89"/>
      <c r="M48" s="67">
        <v>2.0</v>
      </c>
      <c r="N48" s="55"/>
      <c r="O48" s="55"/>
      <c r="P48" s="55"/>
      <c r="Q48" s="55"/>
      <c r="R48" s="55"/>
      <c r="S48" s="55"/>
      <c r="T48" s="55"/>
      <c r="U48" s="56"/>
      <c r="V48" s="56"/>
      <c r="W48" s="56"/>
      <c r="X48" s="45"/>
      <c r="Y48" s="45"/>
      <c r="Z48" s="45"/>
    </row>
    <row r="49">
      <c r="A49" s="57"/>
      <c r="B49" s="21"/>
      <c r="C49" s="87" t="str">
        <f>'1'!F18</f>
        <v>n.a.</v>
      </c>
      <c r="D49" s="90"/>
      <c r="E49" s="90"/>
      <c r="F49" s="90"/>
      <c r="G49" s="90"/>
      <c r="H49" s="90"/>
      <c r="I49" s="59" t="str">
        <f t="shared" si="27"/>
        <v/>
      </c>
      <c r="J49" s="90"/>
      <c r="K49" s="60" t="str">
        <f t="shared" si="28"/>
        <v>n.a.</v>
      </c>
      <c r="L49" s="91"/>
      <c r="M49" s="61">
        <v>3.0</v>
      </c>
      <c r="N49" s="62"/>
      <c r="O49" s="62"/>
      <c r="P49" s="62"/>
      <c r="Q49" s="62"/>
      <c r="R49" s="62"/>
      <c r="S49" s="62"/>
      <c r="T49" s="62"/>
      <c r="U49" s="63"/>
      <c r="V49" s="63"/>
      <c r="W49" s="63"/>
      <c r="X49" s="47"/>
      <c r="Y49" s="47"/>
      <c r="Z49" s="47"/>
    </row>
    <row r="50">
      <c r="A50" s="64"/>
      <c r="B50" s="16"/>
      <c r="C50" s="87" t="str">
        <f>'1'!G18</f>
        <v>n.a.</v>
      </c>
      <c r="D50" s="88"/>
      <c r="E50" s="88"/>
      <c r="F50" s="88"/>
      <c r="G50" s="88"/>
      <c r="H50" s="88"/>
      <c r="I50" s="65" t="str">
        <f t="shared" si="27"/>
        <v/>
      </c>
      <c r="J50" s="88"/>
      <c r="K50" s="66" t="str">
        <f t="shared" si="28"/>
        <v>n.a.</v>
      </c>
      <c r="L50" s="89"/>
      <c r="M50" s="67">
        <v>4.0</v>
      </c>
      <c r="N50" s="55"/>
      <c r="O50" s="55"/>
      <c r="P50" s="55"/>
      <c r="Q50" s="55"/>
      <c r="R50" s="55"/>
      <c r="S50" s="55"/>
      <c r="T50" s="55"/>
      <c r="U50" s="56"/>
      <c r="V50" s="56"/>
      <c r="W50" s="56"/>
      <c r="X50" s="45"/>
      <c r="Y50" s="45"/>
      <c r="Z50" s="45"/>
    </row>
    <row r="51">
      <c r="A51" s="57"/>
      <c r="B51" s="21"/>
      <c r="C51" s="87" t="str">
        <f>'1'!H18</f>
        <v>n.a.</v>
      </c>
      <c r="D51" s="90"/>
      <c r="E51" s="90"/>
      <c r="F51" s="90"/>
      <c r="G51" s="90"/>
      <c r="H51" s="90"/>
      <c r="I51" s="59" t="str">
        <f t="shared" si="27"/>
        <v/>
      </c>
      <c r="J51" s="90"/>
      <c r="K51" s="60" t="str">
        <f t="shared" si="28"/>
        <v>n.a.</v>
      </c>
      <c r="L51" s="91"/>
      <c r="M51" s="61">
        <v>5.0</v>
      </c>
      <c r="N51" s="62"/>
      <c r="O51" s="62"/>
      <c r="P51" s="62"/>
      <c r="Q51" s="62"/>
      <c r="R51" s="62"/>
      <c r="S51" s="62"/>
      <c r="T51" s="62"/>
      <c r="U51" s="63"/>
      <c r="V51" s="63"/>
      <c r="W51" s="63"/>
      <c r="X51" s="47"/>
      <c r="Y51" s="47"/>
      <c r="Z51" s="47"/>
    </row>
    <row r="52">
      <c r="A52" s="64"/>
      <c r="B52" s="16"/>
      <c r="C52" s="92" t="str">
        <f>'2'!D18</f>
        <v>application domain independent</v>
      </c>
      <c r="D52" s="88"/>
      <c r="E52" s="88"/>
      <c r="F52" s="88"/>
      <c r="G52" s="88"/>
      <c r="H52" s="88"/>
      <c r="I52" s="65" t="str">
        <f t="shared" si="27"/>
        <v/>
      </c>
      <c r="J52" s="88"/>
      <c r="K52" s="66" t="str">
        <f t="shared" si="28"/>
        <v>n.a.</v>
      </c>
      <c r="L52" s="89"/>
      <c r="M52" s="67">
        <v>6.0</v>
      </c>
      <c r="N52" s="55"/>
      <c r="O52" s="55"/>
      <c r="P52" s="55"/>
      <c r="Q52" s="55"/>
      <c r="R52" s="55"/>
      <c r="S52" s="55"/>
      <c r="T52" s="55"/>
      <c r="U52" s="56"/>
      <c r="V52" s="56"/>
      <c r="W52" s="56"/>
      <c r="X52" s="45"/>
      <c r="Y52" s="45"/>
      <c r="Z52" s="45"/>
    </row>
    <row r="53">
      <c r="A53" s="57"/>
      <c r="B53" s="21"/>
      <c r="C53" s="92" t="str">
        <f>'2'!E18</f>
        <v>n.a.</v>
      </c>
      <c r="D53" s="90"/>
      <c r="E53" s="90"/>
      <c r="F53" s="90"/>
      <c r="G53" s="90"/>
      <c r="H53" s="90"/>
      <c r="I53" s="59" t="str">
        <f t="shared" si="27"/>
        <v/>
      </c>
      <c r="J53" s="90"/>
      <c r="K53" s="60" t="str">
        <f t="shared" si="28"/>
        <v>n.a.</v>
      </c>
      <c r="L53" s="91"/>
      <c r="M53" s="61">
        <v>7.0</v>
      </c>
      <c r="N53" s="62"/>
      <c r="O53" s="62"/>
      <c r="P53" s="62"/>
      <c r="Q53" s="62"/>
      <c r="R53" s="62"/>
      <c r="S53" s="62"/>
      <c r="T53" s="62"/>
      <c r="U53" s="63"/>
      <c r="V53" s="63"/>
      <c r="W53" s="63"/>
      <c r="X53" s="47"/>
      <c r="Y53" s="47"/>
      <c r="Z53" s="47"/>
    </row>
    <row r="54">
      <c r="A54" s="64"/>
      <c r="B54" s="16"/>
      <c r="C54" s="92" t="str">
        <f>'2'!F18</f>
        <v>n.a.</v>
      </c>
      <c r="D54" s="88"/>
      <c r="E54" s="88"/>
      <c r="F54" s="88"/>
      <c r="G54" s="88"/>
      <c r="H54" s="88"/>
      <c r="I54" s="65" t="str">
        <f t="shared" si="27"/>
        <v/>
      </c>
      <c r="J54" s="88"/>
      <c r="K54" s="66" t="str">
        <f t="shared" si="28"/>
        <v>n.a.</v>
      </c>
      <c r="L54" s="89"/>
      <c r="M54" s="67">
        <v>8.0</v>
      </c>
      <c r="N54" s="55"/>
      <c r="O54" s="55"/>
      <c r="P54" s="55"/>
      <c r="Q54" s="55"/>
      <c r="R54" s="55"/>
      <c r="S54" s="55"/>
      <c r="T54" s="55"/>
      <c r="U54" s="56"/>
      <c r="V54" s="56"/>
      <c r="W54" s="56"/>
      <c r="X54" s="45"/>
      <c r="Y54" s="45"/>
      <c r="Z54" s="45"/>
    </row>
    <row r="55">
      <c r="A55" s="57"/>
      <c r="B55" s="21"/>
      <c r="C55" s="92" t="str">
        <f>'2'!G18</f>
        <v>n.a.</v>
      </c>
      <c r="D55" s="90"/>
      <c r="E55" s="90"/>
      <c r="F55" s="90"/>
      <c r="G55" s="90"/>
      <c r="H55" s="90"/>
      <c r="I55" s="59" t="str">
        <f t="shared" si="27"/>
        <v/>
      </c>
      <c r="J55" s="90"/>
      <c r="K55" s="60" t="str">
        <f t="shared" si="28"/>
        <v>n.a.</v>
      </c>
      <c r="L55" s="91"/>
      <c r="M55" s="61">
        <v>9.0</v>
      </c>
      <c r="N55" s="62"/>
      <c r="O55" s="62"/>
      <c r="P55" s="62"/>
      <c r="Q55" s="62"/>
      <c r="R55" s="62"/>
      <c r="S55" s="62"/>
      <c r="T55" s="62"/>
      <c r="U55" s="63"/>
      <c r="V55" s="63"/>
      <c r="W55" s="63"/>
      <c r="X55" s="47"/>
      <c r="Y55" s="47"/>
      <c r="Z55" s="47"/>
    </row>
    <row r="56">
      <c r="A56" s="71"/>
      <c r="B56" s="72"/>
      <c r="C56" s="93" t="str">
        <f>'2'!H18</f>
        <v>n.a.</v>
      </c>
      <c r="D56" s="94"/>
      <c r="E56" s="94"/>
      <c r="F56" s="94"/>
      <c r="G56" s="94"/>
      <c r="H56" s="94"/>
      <c r="I56" s="74" t="str">
        <f t="shared" si="27"/>
        <v/>
      </c>
      <c r="J56" s="94"/>
      <c r="K56" s="75" t="str">
        <f t="shared" si="28"/>
        <v>n.a.</v>
      </c>
      <c r="L56" s="95"/>
      <c r="M56" s="96">
        <v>10.0</v>
      </c>
      <c r="N56" s="55"/>
      <c r="O56" s="55"/>
      <c r="P56" s="55"/>
      <c r="Q56" s="55"/>
      <c r="R56" s="55"/>
      <c r="S56" s="55"/>
      <c r="T56" s="55"/>
      <c r="U56" s="56"/>
      <c r="V56" s="56"/>
      <c r="W56" s="56"/>
      <c r="X56" s="45"/>
      <c r="Y56" s="45"/>
      <c r="Z56" s="45"/>
    </row>
    <row r="57">
      <c r="A57" s="79">
        <v>17.0</v>
      </c>
      <c r="B57" s="80"/>
      <c r="C57" s="81" t="str">
        <f>IF(ISBLANK('1'!D19),"n.a.",'1'!D19)</f>
        <v>n.a.</v>
      </c>
      <c r="D57" s="97"/>
      <c r="E57" s="97"/>
      <c r="F57" s="97"/>
      <c r="G57" s="82" t="str">
        <f>IFERROR(__xludf.DUMMYFUNCTION("IFNA(UNIQUE(FILTER(C57:C66, C57:C66&lt;&gt;""n.a."")),""n.a."")"),"Machine learning pipeline")</f>
        <v>Machine learning pipeline</v>
      </c>
      <c r="H57" s="97"/>
      <c r="I57" s="83" t="str">
        <f t="shared" si="27"/>
        <v>Machine learning pipeline</v>
      </c>
      <c r="J57" s="97"/>
      <c r="K57" s="84" t="str">
        <f t="shared" si="28"/>
        <v>Machine learning pipeline</v>
      </c>
      <c r="L57" s="98"/>
      <c r="M57" s="86">
        <v>1.0</v>
      </c>
      <c r="N57" s="62"/>
      <c r="O57" s="62"/>
      <c r="P57" s="62"/>
      <c r="Q57" s="62"/>
      <c r="R57" s="62"/>
      <c r="S57" s="62"/>
      <c r="T57" s="62"/>
      <c r="U57" s="63"/>
      <c r="V57" s="63"/>
      <c r="W57" s="63"/>
      <c r="X57" s="47"/>
      <c r="Y57" s="47"/>
      <c r="Z57" s="47"/>
    </row>
    <row r="58">
      <c r="A58" s="64"/>
      <c r="B58" s="16"/>
      <c r="C58" s="87" t="str">
        <f>IF(ISBLANK('1'!E19),"n.a.",'1'!E19)</f>
        <v>n.a.</v>
      </c>
      <c r="D58" s="88"/>
      <c r="E58" s="88"/>
      <c r="F58" s="88"/>
      <c r="G58" s="88" t="str">
        <f>IFERROR(__xludf.DUMMYFUNCTION("""COMPUTED_VALUE"""),"generation")</f>
        <v>generation</v>
      </c>
      <c r="H58" s="88"/>
      <c r="I58" s="65" t="str">
        <f t="shared" si="27"/>
        <v>generation</v>
      </c>
      <c r="J58" s="88"/>
      <c r="K58" s="66" t="str">
        <f t="shared" si="28"/>
        <v>generation</v>
      </c>
      <c r="L58" s="89"/>
      <c r="M58" s="67">
        <v>2.0</v>
      </c>
      <c r="N58" s="55"/>
      <c r="O58" s="55"/>
      <c r="P58" s="55"/>
      <c r="Q58" s="55"/>
      <c r="R58" s="55"/>
      <c r="S58" s="55"/>
      <c r="T58" s="55"/>
      <c r="U58" s="56"/>
      <c r="V58" s="56"/>
      <c r="W58" s="56"/>
      <c r="X58" s="45"/>
      <c r="Y58" s="45"/>
      <c r="Z58" s="45"/>
    </row>
    <row r="59">
      <c r="A59" s="57"/>
      <c r="B59" s="21"/>
      <c r="C59" s="87" t="str">
        <f>IF(ISBLANK('1'!F19),"n.a.",'1'!F19)</f>
        <v>n.a.</v>
      </c>
      <c r="D59" s="90"/>
      <c r="E59" s="90"/>
      <c r="F59" s="90"/>
      <c r="G59" s="90"/>
      <c r="H59" s="90"/>
      <c r="I59" s="59" t="str">
        <f t="shared" si="27"/>
        <v/>
      </c>
      <c r="J59" s="90"/>
      <c r="K59" s="60" t="str">
        <f t="shared" si="28"/>
        <v>n.a.</v>
      </c>
      <c r="L59" s="91"/>
      <c r="M59" s="61">
        <v>3.0</v>
      </c>
      <c r="N59" s="62"/>
      <c r="O59" s="62"/>
      <c r="P59" s="62"/>
      <c r="Q59" s="62"/>
      <c r="R59" s="62"/>
      <c r="S59" s="62"/>
      <c r="T59" s="62"/>
      <c r="U59" s="63"/>
      <c r="V59" s="63"/>
      <c r="W59" s="63"/>
      <c r="X59" s="47"/>
      <c r="Y59" s="47"/>
      <c r="Z59" s="47"/>
    </row>
    <row r="60">
      <c r="A60" s="64"/>
      <c r="B60" s="16"/>
      <c r="C60" s="87" t="str">
        <f>IF(ISBLANK('1'!G19),"n.a.",'1'!G19)</f>
        <v>n.a.</v>
      </c>
      <c r="D60" s="88"/>
      <c r="E60" s="88"/>
      <c r="F60" s="88"/>
      <c r="G60" s="88"/>
      <c r="H60" s="88"/>
      <c r="I60" s="65" t="str">
        <f t="shared" si="27"/>
        <v/>
      </c>
      <c r="J60" s="88"/>
      <c r="K60" s="66" t="str">
        <f t="shared" si="28"/>
        <v>n.a.</v>
      </c>
      <c r="L60" s="89"/>
      <c r="M60" s="67">
        <v>4.0</v>
      </c>
      <c r="N60" s="55"/>
      <c r="O60" s="55"/>
      <c r="P60" s="55"/>
      <c r="Q60" s="55"/>
      <c r="R60" s="55"/>
      <c r="S60" s="55"/>
      <c r="T60" s="55"/>
      <c r="U60" s="56"/>
      <c r="V60" s="56"/>
      <c r="W60" s="56"/>
      <c r="X60" s="45"/>
      <c r="Y60" s="45"/>
      <c r="Z60" s="45"/>
    </row>
    <row r="61">
      <c r="A61" s="57"/>
      <c r="B61" s="21"/>
      <c r="C61" s="87" t="str">
        <f>IF(ISBLANK('1'!H19),"n.a.",'1'!H19)</f>
        <v>n.a.</v>
      </c>
      <c r="D61" s="90"/>
      <c r="E61" s="90"/>
      <c r="F61" s="90"/>
      <c r="G61" s="90"/>
      <c r="H61" s="90"/>
      <c r="I61" s="59" t="str">
        <f t="shared" si="27"/>
        <v/>
      </c>
      <c r="J61" s="90"/>
      <c r="K61" s="60" t="str">
        <f t="shared" si="28"/>
        <v>n.a.</v>
      </c>
      <c r="L61" s="91"/>
      <c r="M61" s="61">
        <v>5.0</v>
      </c>
      <c r="N61" s="62"/>
      <c r="O61" s="62"/>
      <c r="P61" s="62"/>
      <c r="Q61" s="62"/>
      <c r="R61" s="62"/>
      <c r="S61" s="62"/>
      <c r="T61" s="62"/>
      <c r="U61" s="63"/>
      <c r="V61" s="63"/>
      <c r="W61" s="63"/>
      <c r="X61" s="47"/>
      <c r="Y61" s="47"/>
      <c r="Z61" s="47"/>
    </row>
    <row r="62">
      <c r="A62" s="64"/>
      <c r="B62" s="16"/>
      <c r="C62" s="92" t="str">
        <f>IF(ISBLANK('2'!D19),"n.a.",'2'!D19)</f>
        <v>Machine learning pipeline</v>
      </c>
      <c r="D62" s="88"/>
      <c r="E62" s="88"/>
      <c r="F62" s="88"/>
      <c r="G62" s="88"/>
      <c r="H62" s="88"/>
      <c r="I62" s="65" t="str">
        <f t="shared" si="27"/>
        <v/>
      </c>
      <c r="J62" s="88"/>
      <c r="K62" s="66" t="str">
        <f t="shared" si="28"/>
        <v>n.a.</v>
      </c>
      <c r="L62" s="89"/>
      <c r="M62" s="67">
        <v>6.0</v>
      </c>
      <c r="N62" s="55"/>
      <c r="O62" s="55"/>
      <c r="P62" s="55"/>
      <c r="Q62" s="55"/>
      <c r="R62" s="55"/>
      <c r="S62" s="55"/>
      <c r="T62" s="55"/>
      <c r="U62" s="56"/>
      <c r="V62" s="56"/>
      <c r="W62" s="56"/>
      <c r="X62" s="45"/>
      <c r="Y62" s="45"/>
      <c r="Z62" s="45"/>
    </row>
    <row r="63">
      <c r="A63" s="57"/>
      <c r="B63" s="21"/>
      <c r="C63" s="92" t="str">
        <f>IF(ISBLANK('2'!E19),"n.a.",'2'!E19)</f>
        <v>generation</v>
      </c>
      <c r="D63" s="90"/>
      <c r="E63" s="90"/>
      <c r="F63" s="90"/>
      <c r="G63" s="90"/>
      <c r="H63" s="90"/>
      <c r="I63" s="59" t="str">
        <f t="shared" si="27"/>
        <v/>
      </c>
      <c r="J63" s="90"/>
      <c r="K63" s="60" t="str">
        <f t="shared" si="28"/>
        <v>n.a.</v>
      </c>
      <c r="L63" s="91"/>
      <c r="M63" s="61">
        <v>7.0</v>
      </c>
      <c r="N63" s="62"/>
      <c r="O63" s="62"/>
      <c r="P63" s="62"/>
      <c r="Q63" s="62"/>
      <c r="R63" s="62"/>
      <c r="S63" s="62"/>
      <c r="T63" s="62"/>
      <c r="U63" s="63"/>
      <c r="V63" s="63"/>
      <c r="W63" s="63"/>
      <c r="X63" s="47"/>
      <c r="Y63" s="47"/>
      <c r="Z63" s="47"/>
    </row>
    <row r="64">
      <c r="A64" s="64"/>
      <c r="B64" s="16"/>
      <c r="C64" s="92" t="str">
        <f>IF(ISBLANK('2'!F19),"n.a.",'2'!F19)</f>
        <v>n.a.</v>
      </c>
      <c r="D64" s="88"/>
      <c r="E64" s="88"/>
      <c r="F64" s="88"/>
      <c r="G64" s="88"/>
      <c r="H64" s="88"/>
      <c r="I64" s="65" t="str">
        <f t="shared" si="27"/>
        <v/>
      </c>
      <c r="J64" s="88"/>
      <c r="K64" s="66" t="str">
        <f t="shared" si="28"/>
        <v>n.a.</v>
      </c>
      <c r="L64" s="89"/>
      <c r="M64" s="67">
        <v>8.0</v>
      </c>
      <c r="N64" s="55"/>
      <c r="O64" s="55"/>
      <c r="P64" s="55"/>
      <c r="Q64" s="55"/>
      <c r="R64" s="55"/>
      <c r="S64" s="55"/>
      <c r="T64" s="55"/>
      <c r="U64" s="56"/>
      <c r="V64" s="56"/>
      <c r="W64" s="56"/>
      <c r="X64" s="45"/>
      <c r="Y64" s="45"/>
      <c r="Z64" s="45"/>
    </row>
    <row r="65">
      <c r="A65" s="57"/>
      <c r="B65" s="21"/>
      <c r="C65" s="92" t="str">
        <f>IF(ISBLANK('2'!G19),"n.a.",'2'!G19)</f>
        <v>n.a.</v>
      </c>
      <c r="D65" s="90"/>
      <c r="E65" s="90"/>
      <c r="F65" s="90"/>
      <c r="G65" s="90"/>
      <c r="H65" s="90"/>
      <c r="I65" s="59" t="str">
        <f t="shared" si="27"/>
        <v/>
      </c>
      <c r="J65" s="90"/>
      <c r="K65" s="60" t="str">
        <f t="shared" si="28"/>
        <v>n.a.</v>
      </c>
      <c r="L65" s="91"/>
      <c r="M65" s="61">
        <v>9.0</v>
      </c>
      <c r="N65" s="62"/>
      <c r="O65" s="62"/>
      <c r="P65" s="62"/>
      <c r="Q65" s="62"/>
      <c r="R65" s="62"/>
      <c r="S65" s="62"/>
      <c r="T65" s="62"/>
      <c r="U65" s="63"/>
      <c r="V65" s="63"/>
      <c r="W65" s="63"/>
      <c r="X65" s="47"/>
      <c r="Y65" s="47"/>
      <c r="Z65" s="47"/>
    </row>
    <row r="66">
      <c r="A66" s="71"/>
      <c r="B66" s="72"/>
      <c r="C66" s="93" t="str">
        <f>IF(ISBLANK('2'!H19),"n.a.",'2'!H19)</f>
        <v>n.a.</v>
      </c>
      <c r="D66" s="94"/>
      <c r="E66" s="94"/>
      <c r="F66" s="94"/>
      <c r="G66" s="94"/>
      <c r="H66" s="94"/>
      <c r="I66" s="74" t="str">
        <f t="shared" si="27"/>
        <v/>
      </c>
      <c r="J66" s="94"/>
      <c r="K66" s="75" t="str">
        <f t="shared" si="28"/>
        <v>n.a.</v>
      </c>
      <c r="L66" s="95"/>
      <c r="M66" s="96">
        <v>10.0</v>
      </c>
      <c r="N66" s="55"/>
      <c r="O66" s="55"/>
      <c r="P66" s="55"/>
      <c r="Q66" s="55"/>
      <c r="R66" s="55"/>
      <c r="S66" s="55"/>
      <c r="T66" s="55"/>
      <c r="U66" s="56"/>
      <c r="V66" s="56"/>
      <c r="W66" s="56"/>
      <c r="X66" s="45"/>
      <c r="Y66" s="45"/>
      <c r="Z66" s="45"/>
    </row>
    <row r="67">
      <c r="A67" s="79">
        <v>13.0</v>
      </c>
      <c r="B67" s="21">
        <v>1.0</v>
      </c>
      <c r="C67" s="13" t="str">
        <f>'1'!D13</f>
        <v>Workshop</v>
      </c>
      <c r="D67" s="13" t="str">
        <f>'1'!E13</f>
        <v>2019 ACM/IEEE 22nd International Conference on Model Driven Engineering Languages and Systems Companion (MODELS-C)</v>
      </c>
      <c r="E67" s="59" t="str">
        <f t="shared" ref="E67:E68" si="29">CONCATENATE(C67,"---",D67)</f>
        <v>Workshop---2019 ACM/IEEE 22nd International Conference on Model Driven Engineering Languages and Systems Companion (MODELS-C)</v>
      </c>
      <c r="F67" s="59"/>
      <c r="G67" s="59" t="str">
        <f>IFERROR(__xludf.DUMMYFUNCTION("IFNA(UNIQUE(FILTER(E67:E68, E67:E68&lt;&gt;""n.a"")),""n.a."")"),"Workshop---2019 ACM/IEEE 22nd International Conference on Model Driven Engineering Languages and Systems Companion (MODELS-C)")</f>
        <v>Workshop---2019 ACM/IEEE 22nd International Conference on Model Driven Engineering Languages and Systems Companion (MODELS-C)</v>
      </c>
      <c r="H67" s="59"/>
      <c r="I67" s="59" t="str">
        <f>IFERROR(__xludf.DUMMYFUNCTION("IFERROR(SPLIT($G67,""---""),"""")"),"#REF!")</f>
        <v>#REF!</v>
      </c>
      <c r="J67" s="59"/>
      <c r="K67" s="60" t="str">
        <f t="shared" si="28"/>
        <v>#REF!</v>
      </c>
      <c r="L67" s="60" t="str">
        <f>IF(NOT(J67=""),J67,"n.a.")</f>
        <v>n.a.</v>
      </c>
      <c r="M67" s="61">
        <v>1.0</v>
      </c>
      <c r="N67" s="62"/>
      <c r="O67" s="62"/>
      <c r="P67" s="62"/>
      <c r="Q67" s="62"/>
      <c r="R67" s="62"/>
      <c r="S67" s="62"/>
      <c r="T67" s="62"/>
      <c r="U67" s="63"/>
      <c r="V67" s="63"/>
      <c r="W67" s="63"/>
      <c r="X67" s="47"/>
      <c r="Y67" s="47"/>
      <c r="Z67" s="47"/>
    </row>
    <row r="68">
      <c r="A68" s="71"/>
      <c r="B68" s="16">
        <v>2.0</v>
      </c>
      <c r="C68" s="26" t="str">
        <f>'2'!D13</f>
        <v>Conference</v>
      </c>
      <c r="D68" s="26" t="str">
        <f>'2'!E13</f>
        <v>MODELS</v>
      </c>
      <c r="E68" s="65" t="str">
        <f t="shared" si="29"/>
        <v>Conference---MODELS</v>
      </c>
      <c r="F68" s="65"/>
      <c r="G68" s="65" t="str">
        <f>IFERROR(__xludf.DUMMYFUNCTION("""COMPUTED_VALUE"""),"Conference---MODELS")</f>
        <v>Conference---MODELS</v>
      </c>
      <c r="H68" s="65"/>
      <c r="I68" s="65" t="str">
        <f>IFERROR(__xludf.DUMMYFUNCTION("IFERROR(SPLIT($G68,""---""),"""")"),"Conference")</f>
        <v>Conference</v>
      </c>
      <c r="J68" s="65" t="str">
        <f>IFERROR(__xludf.DUMMYFUNCTION("""COMPUTED_VALUE"""),"MODELS")</f>
        <v>MODELS</v>
      </c>
      <c r="K68" s="66" t="str">
        <f t="shared" si="28"/>
        <v>Conference</v>
      </c>
      <c r="L68" s="66"/>
      <c r="M68" s="67">
        <v>2.0</v>
      </c>
      <c r="N68" s="55"/>
      <c r="O68" s="55"/>
      <c r="P68" s="55"/>
      <c r="Q68" s="55"/>
      <c r="R68" s="55"/>
      <c r="S68" s="55"/>
      <c r="T68" s="55"/>
      <c r="U68" s="56"/>
      <c r="V68" s="56"/>
      <c r="W68" s="56"/>
      <c r="X68" s="45"/>
      <c r="Y68" s="45"/>
      <c r="Z68" s="45"/>
    </row>
  </sheetData>
  <mergeCells count="13">
    <mergeCell ref="C24:J24"/>
    <mergeCell ref="K24:M24"/>
    <mergeCell ref="A37:A46"/>
    <mergeCell ref="A47:A56"/>
    <mergeCell ref="A57:A66"/>
    <mergeCell ref="A67:A68"/>
    <mergeCell ref="A2:A3"/>
    <mergeCell ref="B2:B3"/>
    <mergeCell ref="U2:U3"/>
    <mergeCell ref="V2:V3"/>
    <mergeCell ref="W2:W3"/>
    <mergeCell ref="A23:M23"/>
    <mergeCell ref="A24:A36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6.25"/>
    <col customWidth="1" min="3" max="3" width="61.63"/>
    <col customWidth="1" min="4" max="4" width="9.0"/>
    <col customWidth="1" min="5" max="5" width="10.5"/>
    <col customWidth="1" min="6" max="21" width="9.0"/>
    <col customWidth="1" min="22" max="23" width="76.38"/>
  </cols>
  <sheetData>
    <row r="1">
      <c r="A1" s="99" t="s">
        <v>31</v>
      </c>
      <c r="B1" s="99" t="s">
        <v>0</v>
      </c>
      <c r="C1" s="100" t="s">
        <v>1</v>
      </c>
      <c r="D1" s="101"/>
      <c r="E1" s="101"/>
      <c r="F1" s="101"/>
      <c r="G1" s="101"/>
      <c r="H1" s="101"/>
      <c r="I1" s="101"/>
      <c r="J1" s="102" t="s">
        <v>2</v>
      </c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</row>
    <row r="2">
      <c r="A2" s="104" t="s">
        <v>32</v>
      </c>
      <c r="B2" s="105">
        <v>1.0</v>
      </c>
      <c r="C2" s="106" t="s">
        <v>6</v>
      </c>
      <c r="D2" s="107" t="s">
        <v>7</v>
      </c>
      <c r="E2" s="107" t="s">
        <v>8</v>
      </c>
      <c r="F2" s="107" t="s">
        <v>7</v>
      </c>
      <c r="G2" s="107" t="s">
        <v>8</v>
      </c>
      <c r="H2" s="107" t="s">
        <v>7</v>
      </c>
      <c r="I2" s="107" t="s">
        <v>8</v>
      </c>
      <c r="J2" s="107" t="s">
        <v>7</v>
      </c>
      <c r="K2" s="107" t="s">
        <v>8</v>
      </c>
      <c r="L2" s="107" t="s">
        <v>7</v>
      </c>
      <c r="M2" s="107" t="s">
        <v>8</v>
      </c>
      <c r="N2" s="107" t="s">
        <v>7</v>
      </c>
      <c r="O2" s="107" t="s">
        <v>8</v>
      </c>
      <c r="P2" s="107" t="s">
        <v>7</v>
      </c>
      <c r="Q2" s="107" t="s">
        <v>8</v>
      </c>
      <c r="R2" s="107" t="s">
        <v>7</v>
      </c>
      <c r="S2" s="107" t="s">
        <v>8</v>
      </c>
      <c r="T2" s="107" t="s">
        <v>7</v>
      </c>
      <c r="U2" s="107" t="s">
        <v>8</v>
      </c>
      <c r="V2" s="108" t="s">
        <v>33</v>
      </c>
      <c r="W2" s="109"/>
    </row>
    <row r="3" ht="70.5" customHeight="1">
      <c r="B3" s="110"/>
      <c r="C3" s="110"/>
      <c r="D3" s="111" t="s">
        <v>34</v>
      </c>
      <c r="E3" s="111" t="s">
        <v>35</v>
      </c>
      <c r="F3" s="111" t="s">
        <v>36</v>
      </c>
      <c r="G3" s="111" t="s">
        <v>35</v>
      </c>
      <c r="H3" s="111" t="s">
        <v>37</v>
      </c>
      <c r="I3" s="111" t="s">
        <v>35</v>
      </c>
      <c r="J3" s="111" t="s">
        <v>38</v>
      </c>
      <c r="K3" s="111" t="s">
        <v>38</v>
      </c>
      <c r="L3" s="111" t="s">
        <v>38</v>
      </c>
      <c r="M3" s="111" t="s">
        <v>38</v>
      </c>
      <c r="N3" s="111" t="s">
        <v>38</v>
      </c>
      <c r="O3" s="111" t="s">
        <v>38</v>
      </c>
      <c r="P3" s="111" t="s">
        <v>38</v>
      </c>
      <c r="Q3" s="111" t="s">
        <v>38</v>
      </c>
      <c r="R3" s="111" t="s">
        <v>38</v>
      </c>
      <c r="S3" s="111" t="s">
        <v>38</v>
      </c>
      <c r="T3" s="111" t="s">
        <v>38</v>
      </c>
      <c r="U3" s="111" t="s">
        <v>38</v>
      </c>
      <c r="V3" s="112"/>
      <c r="W3" s="113"/>
    </row>
    <row r="4">
      <c r="A4" s="104">
        <v>1.0</v>
      </c>
      <c r="B4" s="114">
        <v>2.0</v>
      </c>
      <c r="C4" s="115" t="s">
        <v>9</v>
      </c>
      <c r="D4" s="116" t="s">
        <v>39</v>
      </c>
      <c r="E4" s="117"/>
      <c r="F4" s="117"/>
      <c r="G4" s="117"/>
      <c r="H4" s="117"/>
      <c r="I4" s="117"/>
      <c r="J4" s="118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20" t="s">
        <v>40</v>
      </c>
      <c r="W4" s="121"/>
    </row>
    <row r="5">
      <c r="A5" s="122">
        <v>1.0</v>
      </c>
      <c r="B5" s="123">
        <v>3.0</v>
      </c>
      <c r="C5" s="124" t="s">
        <v>10</v>
      </c>
      <c r="D5" s="125" t="s">
        <v>41</v>
      </c>
      <c r="E5" s="126"/>
      <c r="F5" s="126"/>
      <c r="G5" s="126"/>
      <c r="H5" s="126"/>
      <c r="I5" s="126"/>
      <c r="J5" s="118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27" t="s">
        <v>40</v>
      </c>
      <c r="W5" s="128"/>
    </row>
    <row r="6">
      <c r="A6" s="104">
        <v>1.0</v>
      </c>
      <c r="B6" s="114">
        <v>4.0</v>
      </c>
      <c r="C6" s="115" t="s">
        <v>11</v>
      </c>
      <c r="D6" s="116" t="s">
        <v>39</v>
      </c>
      <c r="E6" s="126"/>
      <c r="F6" s="126"/>
      <c r="G6" s="126"/>
      <c r="H6" s="126"/>
      <c r="I6" s="126"/>
      <c r="J6" s="118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29" t="s">
        <v>40</v>
      </c>
      <c r="W6" s="121"/>
    </row>
    <row r="7">
      <c r="A7" s="122">
        <v>1.0</v>
      </c>
      <c r="B7" s="130">
        <v>5.0</v>
      </c>
      <c r="C7" s="131" t="s">
        <v>12</v>
      </c>
      <c r="D7" s="132" t="s">
        <v>41</v>
      </c>
      <c r="E7" s="133"/>
      <c r="F7" s="133"/>
      <c r="G7" s="133"/>
      <c r="H7" s="133"/>
      <c r="I7" s="133"/>
      <c r="J7" s="118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27" t="s">
        <v>40</v>
      </c>
      <c r="W7" s="128"/>
    </row>
    <row r="8">
      <c r="A8" s="104">
        <v>1.0</v>
      </c>
      <c r="B8" s="134">
        <v>6.0</v>
      </c>
      <c r="C8" s="135" t="s">
        <v>13</v>
      </c>
      <c r="D8" s="136" t="s">
        <v>39</v>
      </c>
      <c r="E8" s="133"/>
      <c r="F8" s="133"/>
      <c r="G8" s="133"/>
      <c r="H8" s="133"/>
      <c r="I8" s="133"/>
      <c r="J8" s="118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29" t="s">
        <v>40</v>
      </c>
      <c r="W8" s="121"/>
    </row>
    <row r="9">
      <c r="A9" s="122">
        <v>1.0</v>
      </c>
      <c r="B9" s="130">
        <v>7.0</v>
      </c>
      <c r="C9" s="131" t="s">
        <v>14</v>
      </c>
      <c r="D9" s="132" t="s">
        <v>39</v>
      </c>
      <c r="E9" s="133"/>
      <c r="F9" s="133"/>
      <c r="G9" s="133"/>
      <c r="H9" s="133"/>
      <c r="I9" s="133"/>
      <c r="J9" s="118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27" t="s">
        <v>40</v>
      </c>
      <c r="W9" s="128"/>
    </row>
    <row r="10">
      <c r="A10" s="104">
        <v>2.0</v>
      </c>
      <c r="B10" s="134">
        <v>8.0</v>
      </c>
      <c r="C10" s="134" t="s">
        <v>15</v>
      </c>
      <c r="D10" s="136">
        <v>2.0</v>
      </c>
      <c r="E10" s="137"/>
      <c r="F10" s="137"/>
      <c r="G10" s="137"/>
      <c r="H10" s="137"/>
      <c r="I10" s="137"/>
      <c r="J10" s="11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29" t="s">
        <v>40</v>
      </c>
      <c r="W10" s="139"/>
    </row>
    <row r="11">
      <c r="A11" s="122">
        <v>2.0</v>
      </c>
      <c r="B11" s="130">
        <v>9.0</v>
      </c>
      <c r="C11" s="140" t="s">
        <v>16</v>
      </c>
      <c r="D11" s="141" t="s">
        <v>41</v>
      </c>
      <c r="E11" s="137"/>
      <c r="F11" s="137"/>
      <c r="G11" s="137"/>
      <c r="H11" s="137"/>
      <c r="I11" s="137"/>
      <c r="J11" s="11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27" t="s">
        <v>40</v>
      </c>
      <c r="W11" s="142"/>
    </row>
    <row r="12">
      <c r="A12" s="104" t="s">
        <v>32</v>
      </c>
      <c r="B12" s="134">
        <v>10.0</v>
      </c>
      <c r="C12" s="134" t="s">
        <v>17</v>
      </c>
      <c r="D12" s="136" t="s">
        <v>38</v>
      </c>
      <c r="E12" s="136" t="s">
        <v>38</v>
      </c>
      <c r="F12" s="136" t="s">
        <v>38</v>
      </c>
      <c r="G12" s="136" t="s">
        <v>38</v>
      </c>
      <c r="H12" s="136" t="s">
        <v>38</v>
      </c>
      <c r="I12" s="137"/>
      <c r="J12" s="118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29" t="s">
        <v>40</v>
      </c>
      <c r="W12" s="121"/>
    </row>
    <row r="13">
      <c r="A13" s="122">
        <v>3.0</v>
      </c>
      <c r="B13" s="130">
        <v>11.0</v>
      </c>
      <c r="C13" s="130" t="s">
        <v>18</v>
      </c>
      <c r="D13" s="132" t="s">
        <v>42</v>
      </c>
      <c r="E13" s="143" t="s">
        <v>43</v>
      </c>
      <c r="F13" s="144"/>
      <c r="G13" s="144"/>
      <c r="H13" s="137"/>
      <c r="I13" s="137"/>
      <c r="J13" s="118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27" t="s">
        <v>40</v>
      </c>
      <c r="W13" s="128"/>
    </row>
    <row r="14">
      <c r="A14" s="104">
        <v>1.0</v>
      </c>
      <c r="B14" s="134">
        <v>12.0</v>
      </c>
      <c r="C14" s="134" t="s">
        <v>19</v>
      </c>
      <c r="D14" s="145" t="str">
        <f t="shared" ref="D14:D16" si="1">IF(G14&gt;0,"Y","N")</f>
        <v>Y</v>
      </c>
      <c r="E14" s="146">
        <f>IF(OR(EXACT(D7,"Y")),1,0)</f>
        <v>1</v>
      </c>
      <c r="F14" s="146">
        <f>IF(OR(EXACT(D9,"Y")),1,0)</f>
        <v>0</v>
      </c>
      <c r="G14" s="146">
        <f t="shared" ref="G14:G16" si="2">E14+F14</f>
        <v>1</v>
      </c>
      <c r="H14" s="147"/>
      <c r="I14" s="137"/>
      <c r="J14" s="118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29" t="s">
        <v>40</v>
      </c>
      <c r="W14" s="121"/>
    </row>
    <row r="15">
      <c r="A15" s="122">
        <v>1.0</v>
      </c>
      <c r="B15" s="130">
        <v>13.0</v>
      </c>
      <c r="C15" s="130" t="s">
        <v>20</v>
      </c>
      <c r="D15" s="145" t="str">
        <f t="shared" si="1"/>
        <v>N</v>
      </c>
      <c r="E15" s="148">
        <f t="shared" ref="E15:E16" si="3">IF(OR(EXACT(D4,"Y")),1,0)</f>
        <v>0</v>
      </c>
      <c r="F15" s="148">
        <f>IF(OR(EXACT(D6,"Y")),1,0)</f>
        <v>0</v>
      </c>
      <c r="G15" s="148">
        <f t="shared" si="2"/>
        <v>0</v>
      </c>
      <c r="H15" s="147"/>
      <c r="I15" s="137"/>
      <c r="J15" s="118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27" t="s">
        <v>40</v>
      </c>
      <c r="W15" s="128"/>
    </row>
    <row r="16">
      <c r="A16" s="104">
        <v>1.0</v>
      </c>
      <c r="B16" s="134">
        <v>14.0</v>
      </c>
      <c r="C16" s="134" t="s">
        <v>21</v>
      </c>
      <c r="D16" s="145" t="str">
        <f t="shared" si="1"/>
        <v>Y</v>
      </c>
      <c r="E16" s="146">
        <f t="shared" si="3"/>
        <v>1</v>
      </c>
      <c r="F16" s="146">
        <f>IF(OR(EXACT(D8,"Y")),1,0)</f>
        <v>0</v>
      </c>
      <c r="G16" s="146">
        <f t="shared" si="2"/>
        <v>1</v>
      </c>
      <c r="H16" s="147"/>
      <c r="I16" s="137"/>
      <c r="J16" s="118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29" t="s">
        <v>40</v>
      </c>
      <c r="W16" s="121"/>
    </row>
    <row r="17">
      <c r="A17" s="122">
        <v>1.0</v>
      </c>
      <c r="B17" s="130">
        <v>15.0</v>
      </c>
      <c r="C17" s="130" t="s">
        <v>22</v>
      </c>
      <c r="D17" s="149" t="str">
        <f>IF(E17&gt;0,"Y","N")</f>
        <v>Y</v>
      </c>
      <c r="E17" s="148">
        <f>IF(OR(AND(G14,OR(G15,G16)),AND(G15,OR(G14,G16)),AND(G16,OR(G14,G15))),1,0)</f>
        <v>1</v>
      </c>
      <c r="F17" s="150"/>
      <c r="G17" s="117"/>
      <c r="H17" s="137"/>
      <c r="I17" s="137"/>
      <c r="J17" s="118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27" t="s">
        <v>40</v>
      </c>
      <c r="W17" s="128"/>
    </row>
    <row r="18">
      <c r="A18" s="104">
        <v>3.0</v>
      </c>
      <c r="B18" s="151">
        <v>16.0</v>
      </c>
      <c r="C18" s="114" t="s">
        <v>23</v>
      </c>
      <c r="D18" s="116" t="s">
        <v>38</v>
      </c>
      <c r="E18" s="116" t="s">
        <v>38</v>
      </c>
      <c r="F18" s="116" t="s">
        <v>38</v>
      </c>
      <c r="G18" s="116" t="s">
        <v>38</v>
      </c>
      <c r="H18" s="116" t="s">
        <v>38</v>
      </c>
      <c r="I18" s="137"/>
      <c r="J18" s="118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29" t="s">
        <v>40</v>
      </c>
      <c r="W18" s="121"/>
    </row>
    <row r="19">
      <c r="A19" s="122">
        <v>3.0</v>
      </c>
      <c r="B19" s="152">
        <v>17.0</v>
      </c>
      <c r="C19" s="152" t="s">
        <v>24</v>
      </c>
      <c r="D19" s="153"/>
      <c r="E19" s="154"/>
      <c r="F19" s="155"/>
      <c r="G19" s="155"/>
      <c r="H19" s="156"/>
      <c r="I19" s="156"/>
      <c r="J19" s="118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8" t="s">
        <v>40</v>
      </c>
      <c r="W19" s="113"/>
    </row>
    <row r="20">
      <c r="A20" s="159"/>
      <c r="B20" s="159">
        <v>18.0</v>
      </c>
      <c r="C20" s="160" t="s">
        <v>25</v>
      </c>
      <c r="D20" s="161" t="str">
        <f>IF(OR(EQ(D14,"Y"),EQ(D15,"Y"),EQ(D16,"Y"),EQ(D17,"Y")),"Y","N")</f>
        <v>Y</v>
      </c>
      <c r="E20" s="162"/>
      <c r="F20" s="162"/>
      <c r="G20" s="162"/>
      <c r="H20" s="162"/>
      <c r="I20" s="162"/>
      <c r="J20" s="118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08" t="s">
        <v>40</v>
      </c>
      <c r="W20" s="109"/>
    </row>
    <row r="21">
      <c r="A21" s="163">
        <v>4.0</v>
      </c>
      <c r="B21" s="164">
        <v>19.0</v>
      </c>
      <c r="C21" s="164" t="s">
        <v>44</v>
      </c>
      <c r="D21" s="165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7"/>
      <c r="W21" s="168"/>
    </row>
    <row r="22">
      <c r="D22" s="169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1"/>
      <c r="W22" s="172"/>
    </row>
    <row r="23">
      <c r="D23" s="169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7"/>
      <c r="W23" s="172"/>
    </row>
    <row r="24">
      <c r="D24" s="169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1"/>
      <c r="W24" s="172"/>
    </row>
    <row r="25">
      <c r="A25" s="173"/>
      <c r="B25" s="173"/>
      <c r="C25" s="174" t="s">
        <v>45</v>
      </c>
      <c r="D25" s="174" t="s">
        <v>46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>
      <c r="A26" s="175" t="s">
        <v>47</v>
      </c>
      <c r="B26" s="175"/>
      <c r="C26" s="176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8"/>
      <c r="W26" s="179"/>
    </row>
    <row r="27">
      <c r="A27" s="175" t="s">
        <v>48</v>
      </c>
      <c r="B27" s="180"/>
      <c r="C27" s="176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2"/>
      <c r="W27" s="183"/>
    </row>
    <row r="28">
      <c r="A28" s="175" t="s">
        <v>49</v>
      </c>
      <c r="B28" s="180"/>
      <c r="C28" s="176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8"/>
      <c r="W28" s="183"/>
    </row>
    <row r="29">
      <c r="A29" s="175" t="s">
        <v>50</v>
      </c>
      <c r="B29" s="180"/>
      <c r="C29" s="176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2"/>
      <c r="W29" s="183"/>
    </row>
    <row r="30">
      <c r="A30" s="184"/>
      <c r="B30" s="185"/>
      <c r="C30" s="186"/>
      <c r="D30" s="187"/>
      <c r="E30" s="188"/>
      <c r="F30" s="188"/>
      <c r="G30" s="188"/>
      <c r="H30" s="188"/>
      <c r="I30" s="188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</row>
    <row r="31">
      <c r="A31" s="189" t="s">
        <v>51</v>
      </c>
      <c r="B31" s="190"/>
      <c r="C31" s="190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13"/>
    </row>
    <row r="32">
      <c r="A32" s="192" t="s">
        <v>47</v>
      </c>
      <c r="B32" s="193"/>
      <c r="C32" s="194" t="s">
        <v>52</v>
      </c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  <c r="W32" s="109"/>
    </row>
    <row r="33">
      <c r="A33" s="196" t="s">
        <v>48</v>
      </c>
      <c r="B33" s="190"/>
      <c r="C33" s="196" t="s">
        <v>53</v>
      </c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13"/>
    </row>
    <row r="34">
      <c r="A34" s="192" t="s">
        <v>49</v>
      </c>
      <c r="B34" s="193"/>
      <c r="C34" s="192" t="s">
        <v>54</v>
      </c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09"/>
    </row>
    <row r="35">
      <c r="A35" s="196" t="s">
        <v>50</v>
      </c>
      <c r="B35" s="190"/>
      <c r="C35" s="197" t="s">
        <v>55</v>
      </c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13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 D30">
    <cfRule type="cellIs" dxfId="0" priority="1" operator="equal">
      <formula>"n.a."</formula>
    </cfRule>
  </conditionalFormatting>
  <conditionalFormatting sqref="D3:D18 F3 H3 J3 L3 N3 P3 R3 T3 E12:H12 E18:H18 D20 D30">
    <cfRule type="cellIs" dxfId="1" priority="2" operator="equal">
      <formula>"Y"</formula>
    </cfRule>
  </conditionalFormatting>
  <conditionalFormatting sqref="D3:D18 F3 H3 J3 L3 N3 P3 R3 T3 E12:H12 E18:H18 D20 D3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 D3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9" t="s">
        <v>31</v>
      </c>
      <c r="B1" s="99" t="s">
        <v>0</v>
      </c>
      <c r="C1" s="198" t="s">
        <v>1</v>
      </c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 t="s">
        <v>2</v>
      </c>
    </row>
    <row r="2">
      <c r="A2" s="104" t="s">
        <v>32</v>
      </c>
      <c r="B2" s="105">
        <v>1.0</v>
      </c>
      <c r="C2" s="106" t="s">
        <v>6</v>
      </c>
      <c r="D2" s="107" t="s">
        <v>7</v>
      </c>
      <c r="E2" s="107" t="s">
        <v>8</v>
      </c>
      <c r="F2" s="107" t="s">
        <v>7</v>
      </c>
      <c r="G2" s="107" t="s">
        <v>8</v>
      </c>
      <c r="H2" s="107" t="s">
        <v>7</v>
      </c>
      <c r="I2" s="107" t="s">
        <v>8</v>
      </c>
      <c r="J2" s="107" t="s">
        <v>7</v>
      </c>
      <c r="K2" s="107" t="s">
        <v>8</v>
      </c>
      <c r="L2" s="107" t="s">
        <v>7</v>
      </c>
      <c r="M2" s="107" t="s">
        <v>8</v>
      </c>
      <c r="N2" s="107" t="s">
        <v>7</v>
      </c>
      <c r="O2" s="107" t="s">
        <v>8</v>
      </c>
      <c r="P2" s="107" t="s">
        <v>7</v>
      </c>
      <c r="Q2" s="107" t="s">
        <v>8</v>
      </c>
      <c r="R2" s="107" t="s">
        <v>7</v>
      </c>
      <c r="S2" s="107" t="s">
        <v>8</v>
      </c>
      <c r="T2" s="107" t="s">
        <v>7</v>
      </c>
      <c r="U2" s="107" t="s">
        <v>8</v>
      </c>
      <c r="V2" s="108" t="s">
        <v>56</v>
      </c>
    </row>
    <row r="3">
      <c r="B3" s="110"/>
      <c r="C3" s="110"/>
      <c r="D3" s="111" t="s">
        <v>34</v>
      </c>
      <c r="E3" s="111" t="s">
        <v>35</v>
      </c>
      <c r="F3" s="111" t="s">
        <v>36</v>
      </c>
      <c r="G3" s="111" t="s">
        <v>35</v>
      </c>
      <c r="H3" s="111" t="s">
        <v>37</v>
      </c>
      <c r="I3" s="111" t="s">
        <v>35</v>
      </c>
      <c r="J3" s="111" t="s">
        <v>34</v>
      </c>
      <c r="K3" s="111" t="s">
        <v>57</v>
      </c>
      <c r="L3" s="111" t="s">
        <v>38</v>
      </c>
      <c r="M3" s="111" t="s">
        <v>38</v>
      </c>
      <c r="N3" s="111" t="s">
        <v>38</v>
      </c>
      <c r="O3" s="111" t="s">
        <v>38</v>
      </c>
      <c r="P3" s="111" t="s">
        <v>38</v>
      </c>
      <c r="Q3" s="111" t="s">
        <v>38</v>
      </c>
      <c r="R3" s="111" t="s">
        <v>38</v>
      </c>
      <c r="S3" s="111" t="s">
        <v>38</v>
      </c>
      <c r="T3" s="111" t="s">
        <v>38</v>
      </c>
      <c r="U3" s="111" t="s">
        <v>38</v>
      </c>
      <c r="V3" s="112"/>
    </row>
    <row r="4">
      <c r="A4" s="104">
        <v>1.0</v>
      </c>
      <c r="B4" s="199">
        <v>2.0</v>
      </c>
      <c r="C4" s="200" t="s">
        <v>9</v>
      </c>
      <c r="D4" s="116" t="s">
        <v>41</v>
      </c>
      <c r="E4" s="201"/>
      <c r="F4" s="201"/>
      <c r="G4" s="201"/>
      <c r="H4" s="201"/>
      <c r="I4" s="201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3" t="s">
        <v>40</v>
      </c>
    </row>
    <row r="5">
      <c r="A5" s="122">
        <v>1.0</v>
      </c>
      <c r="B5" s="204">
        <v>3.0</v>
      </c>
      <c r="C5" s="205" t="s">
        <v>10</v>
      </c>
      <c r="D5" s="125" t="s">
        <v>41</v>
      </c>
      <c r="E5" s="206"/>
      <c r="F5" s="206"/>
      <c r="G5" s="206"/>
      <c r="H5" s="206"/>
      <c r="I5" s="206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158" t="s">
        <v>40</v>
      </c>
    </row>
    <row r="6">
      <c r="A6" s="104">
        <v>1.0</v>
      </c>
      <c r="B6" s="199">
        <v>4.0</v>
      </c>
      <c r="C6" s="200" t="s">
        <v>11</v>
      </c>
      <c r="D6" s="116" t="s">
        <v>39</v>
      </c>
      <c r="E6" s="206"/>
      <c r="F6" s="206"/>
      <c r="G6" s="206"/>
      <c r="H6" s="206"/>
      <c r="I6" s="206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3" t="s">
        <v>40</v>
      </c>
    </row>
    <row r="7">
      <c r="A7" s="122">
        <v>1.0</v>
      </c>
      <c r="B7" s="208">
        <v>5.0</v>
      </c>
      <c r="C7" s="209" t="s">
        <v>12</v>
      </c>
      <c r="D7" s="132" t="s">
        <v>41</v>
      </c>
      <c r="E7" s="210"/>
      <c r="F7" s="210"/>
      <c r="G7" s="210"/>
      <c r="H7" s="210"/>
      <c r="I7" s="210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158" t="s">
        <v>40</v>
      </c>
    </row>
    <row r="8">
      <c r="A8" s="104">
        <v>1.0</v>
      </c>
      <c r="B8" s="211">
        <v>6.0</v>
      </c>
      <c r="C8" s="212" t="s">
        <v>13</v>
      </c>
      <c r="D8" s="136" t="s">
        <v>39</v>
      </c>
      <c r="E8" s="210"/>
      <c r="F8" s="210"/>
      <c r="G8" s="210"/>
      <c r="H8" s="210"/>
      <c r="I8" s="210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3" t="s">
        <v>40</v>
      </c>
    </row>
    <row r="9">
      <c r="A9" s="122">
        <v>1.0</v>
      </c>
      <c r="B9" s="208">
        <v>7.0</v>
      </c>
      <c r="C9" s="209" t="s">
        <v>14</v>
      </c>
      <c r="D9" s="132" t="s">
        <v>39</v>
      </c>
      <c r="E9" s="210"/>
      <c r="F9" s="210"/>
      <c r="G9" s="210"/>
      <c r="H9" s="210"/>
      <c r="I9" s="210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158" t="s">
        <v>40</v>
      </c>
    </row>
    <row r="10">
      <c r="A10" s="104">
        <v>2.0</v>
      </c>
      <c r="B10" s="211">
        <v>8.0</v>
      </c>
      <c r="C10" s="211" t="s">
        <v>15</v>
      </c>
      <c r="D10" s="136">
        <v>2.0</v>
      </c>
      <c r="E10" s="213"/>
      <c r="F10" s="213"/>
      <c r="G10" s="213"/>
      <c r="H10" s="213"/>
      <c r="I10" s="213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3" t="s">
        <v>58</v>
      </c>
    </row>
    <row r="11">
      <c r="A11" s="122">
        <v>2.0</v>
      </c>
      <c r="B11" s="208">
        <v>9.0</v>
      </c>
      <c r="C11" s="214" t="s">
        <v>16</v>
      </c>
      <c r="D11" s="141" t="s">
        <v>38</v>
      </c>
      <c r="E11" s="213"/>
      <c r="F11" s="213"/>
      <c r="G11" s="213"/>
      <c r="H11" s="213"/>
      <c r="I11" s="213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158" t="s">
        <v>40</v>
      </c>
    </row>
    <row r="12">
      <c r="A12" s="104" t="s">
        <v>32</v>
      </c>
      <c r="B12" s="211">
        <v>10.0</v>
      </c>
      <c r="C12" s="211" t="s">
        <v>17</v>
      </c>
      <c r="D12" s="136" t="s">
        <v>38</v>
      </c>
      <c r="E12" s="215" t="s">
        <v>38</v>
      </c>
      <c r="F12" s="215" t="s">
        <v>38</v>
      </c>
      <c r="G12" s="215" t="s">
        <v>38</v>
      </c>
      <c r="H12" s="215" t="s">
        <v>38</v>
      </c>
      <c r="I12" s="213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3" t="s">
        <v>40</v>
      </c>
    </row>
    <row r="13">
      <c r="A13" s="122">
        <v>3.0</v>
      </c>
      <c r="B13" s="208">
        <v>11.0</v>
      </c>
      <c r="C13" s="208" t="s">
        <v>18</v>
      </c>
      <c r="D13" s="132" t="s">
        <v>59</v>
      </c>
      <c r="E13" s="216" t="s">
        <v>60</v>
      </c>
      <c r="F13" s="217"/>
      <c r="G13" s="217"/>
      <c r="H13" s="213"/>
      <c r="I13" s="213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158" t="s">
        <v>40</v>
      </c>
    </row>
    <row r="14">
      <c r="A14" s="104">
        <v>1.0</v>
      </c>
      <c r="B14" s="211">
        <v>12.0</v>
      </c>
      <c r="C14" s="211" t="s">
        <v>19</v>
      </c>
      <c r="D14" s="145" t="str">
        <f t="shared" ref="D14:D16" si="1">IF(G14&gt;0,"Y","N")</f>
        <v>Y</v>
      </c>
      <c r="E14" s="218">
        <f>IF(OR(EXACT(D7,"Y")),1,0)</f>
        <v>1</v>
      </c>
      <c r="F14" s="219">
        <f>IF(OR(EXACT(D9,"Y")),1,0)</f>
        <v>0</v>
      </c>
      <c r="G14" s="219">
        <f t="shared" ref="G14:G16" si="2">E14+F14</f>
        <v>1</v>
      </c>
      <c r="H14" s="220"/>
      <c r="I14" s="213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3" t="s">
        <v>40</v>
      </c>
    </row>
    <row r="15">
      <c r="A15" s="122">
        <v>1.0</v>
      </c>
      <c r="B15" s="208">
        <v>13.0</v>
      </c>
      <c r="C15" s="208" t="s">
        <v>20</v>
      </c>
      <c r="D15" s="145" t="str">
        <f t="shared" si="1"/>
        <v>Y</v>
      </c>
      <c r="E15" s="221">
        <f t="shared" ref="E15:E16" si="3">IF(OR(EXACT(D4,"Y")),1,0)</f>
        <v>1</v>
      </c>
      <c r="F15" s="222">
        <f>IF(OR(EXACT(D6,"Y")),1,0)</f>
        <v>0</v>
      </c>
      <c r="G15" s="222">
        <f t="shared" si="2"/>
        <v>1</v>
      </c>
      <c r="H15" s="220"/>
      <c r="I15" s="213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158" t="s">
        <v>40</v>
      </c>
    </row>
    <row r="16">
      <c r="A16" s="104">
        <v>1.0</v>
      </c>
      <c r="B16" s="211">
        <v>14.0</v>
      </c>
      <c r="C16" s="211" t="s">
        <v>21</v>
      </c>
      <c r="D16" s="145" t="str">
        <f t="shared" si="1"/>
        <v>Y</v>
      </c>
      <c r="E16" s="218">
        <f t="shared" si="3"/>
        <v>1</v>
      </c>
      <c r="F16" s="219">
        <f>IF(OR(EXACT(D8,"Y")),1,0)</f>
        <v>0</v>
      </c>
      <c r="G16" s="219">
        <f t="shared" si="2"/>
        <v>1</v>
      </c>
      <c r="H16" s="220"/>
      <c r="I16" s="213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  <c r="U16" s="202"/>
      <c r="V16" s="203" t="s">
        <v>40</v>
      </c>
    </row>
    <row r="17">
      <c r="A17" s="122">
        <v>1.0</v>
      </c>
      <c r="B17" s="208">
        <v>15.0</v>
      </c>
      <c r="C17" s="208" t="s">
        <v>22</v>
      </c>
      <c r="D17" s="149" t="str">
        <f>IF(E17&gt;0,"Y","N")</f>
        <v>Y</v>
      </c>
      <c r="E17" s="221">
        <f>IF(OR(AND(G14,OR(G15,G16)),AND(G15,OR(G14,G16)),AND(G16,OR(G14,G15))),1,0)</f>
        <v>1</v>
      </c>
      <c r="F17" s="223"/>
      <c r="G17" s="201"/>
      <c r="H17" s="213"/>
      <c r="I17" s="213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158" t="s">
        <v>40</v>
      </c>
    </row>
    <row r="18">
      <c r="A18" s="104">
        <v>3.0</v>
      </c>
      <c r="B18" s="224">
        <v>16.0</v>
      </c>
      <c r="C18" s="199" t="s">
        <v>23</v>
      </c>
      <c r="D18" s="225" t="s">
        <v>61</v>
      </c>
      <c r="E18" s="225" t="s">
        <v>38</v>
      </c>
      <c r="F18" s="225" t="s">
        <v>38</v>
      </c>
      <c r="G18" s="225" t="s">
        <v>38</v>
      </c>
      <c r="H18" s="225" t="s">
        <v>38</v>
      </c>
      <c r="I18" s="213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3" t="s">
        <v>40</v>
      </c>
    </row>
    <row r="19">
      <c r="A19" s="122">
        <v>3.0</v>
      </c>
      <c r="B19" s="152">
        <v>17.0</v>
      </c>
      <c r="C19" s="152" t="s">
        <v>24</v>
      </c>
      <c r="D19" s="153" t="s">
        <v>62</v>
      </c>
      <c r="E19" s="153" t="s">
        <v>63</v>
      </c>
      <c r="F19" s="226"/>
      <c r="G19" s="226"/>
      <c r="H19" s="226"/>
      <c r="I19" s="227"/>
      <c r="J19" s="228"/>
      <c r="K19" s="228"/>
      <c r="L19" s="228"/>
      <c r="M19" s="228"/>
      <c r="N19" s="228"/>
      <c r="O19" s="228"/>
      <c r="P19" s="228"/>
      <c r="Q19" s="228"/>
      <c r="R19" s="228"/>
      <c r="S19" s="228"/>
      <c r="T19" s="228"/>
      <c r="U19" s="228"/>
      <c r="V19" s="229" t="s">
        <v>40</v>
      </c>
    </row>
    <row r="20">
      <c r="A20" s="159"/>
      <c r="B20" s="159">
        <v>18.0</v>
      </c>
      <c r="C20" s="160" t="s">
        <v>25</v>
      </c>
      <c r="D20" s="161" t="str">
        <f>IF(OR(EQ(D14,"Y"),EQ(D15,"Y"),EQ(D16,"Y"),EQ(D17,"Y")),"Y","N")</f>
        <v>Y</v>
      </c>
      <c r="E20" s="230"/>
      <c r="F20" s="230"/>
      <c r="G20" s="230"/>
      <c r="H20" s="230"/>
      <c r="I20" s="230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03" t="s">
        <v>40</v>
      </c>
    </row>
    <row r="21">
      <c r="A21" s="163">
        <v>4.0</v>
      </c>
      <c r="B21" s="164">
        <v>19.0</v>
      </c>
      <c r="C21" s="164" t="s">
        <v>44</v>
      </c>
      <c r="D21" s="165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7"/>
    </row>
    <row r="22">
      <c r="D22" s="169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1"/>
    </row>
    <row r="23">
      <c r="D23" s="169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7"/>
    </row>
    <row r="24">
      <c r="D24" s="169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1"/>
    </row>
    <row r="25">
      <c r="A25" s="173"/>
      <c r="B25" s="173"/>
      <c r="C25" s="174" t="s">
        <v>45</v>
      </c>
      <c r="D25" s="174" t="s">
        <v>64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>
      <c r="A26" s="175" t="s">
        <v>47</v>
      </c>
      <c r="B26" s="180"/>
      <c r="C26" s="176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8"/>
    </row>
    <row r="27">
      <c r="A27" s="175" t="s">
        <v>48</v>
      </c>
      <c r="B27" s="180"/>
      <c r="C27" s="176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2"/>
    </row>
    <row r="28">
      <c r="A28" s="175" t="s">
        <v>49</v>
      </c>
      <c r="B28" s="180"/>
      <c r="C28" s="176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8"/>
    </row>
    <row r="29">
      <c r="A29" s="175" t="s">
        <v>50</v>
      </c>
      <c r="B29" s="180"/>
      <c r="C29" s="176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2"/>
    </row>
    <row r="30">
      <c r="A30" s="184"/>
      <c r="B30" s="184"/>
      <c r="C30" s="184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89" t="s">
        <v>51</v>
      </c>
      <c r="B31" s="190"/>
      <c r="C31" s="190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</row>
    <row r="32">
      <c r="A32" s="192" t="s">
        <v>47</v>
      </c>
      <c r="B32" s="193"/>
      <c r="C32" s="194" t="s">
        <v>52</v>
      </c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</row>
    <row r="33">
      <c r="A33" s="196" t="s">
        <v>48</v>
      </c>
      <c r="B33" s="190"/>
      <c r="C33" s="196" t="s">
        <v>53</v>
      </c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</row>
    <row r="34">
      <c r="A34" s="192" t="s">
        <v>49</v>
      </c>
      <c r="B34" s="193"/>
      <c r="C34" s="192" t="s">
        <v>54</v>
      </c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</row>
    <row r="35">
      <c r="A35" s="196" t="s">
        <v>50</v>
      </c>
      <c r="B35" s="190"/>
      <c r="C35" s="197" t="s">
        <v>55</v>
      </c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9" t="s">
        <v>31</v>
      </c>
      <c r="B1" s="99" t="s">
        <v>0</v>
      </c>
      <c r="C1" s="198" t="s">
        <v>1</v>
      </c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 t="s">
        <v>2</v>
      </c>
    </row>
    <row r="2">
      <c r="A2" s="104" t="s">
        <v>32</v>
      </c>
      <c r="B2" s="105">
        <v>1.0</v>
      </c>
      <c r="C2" s="106" t="s">
        <v>6</v>
      </c>
      <c r="D2" s="107" t="s">
        <v>7</v>
      </c>
      <c r="E2" s="107" t="s">
        <v>8</v>
      </c>
      <c r="F2" s="107" t="s">
        <v>7</v>
      </c>
      <c r="G2" s="107" t="s">
        <v>8</v>
      </c>
      <c r="H2" s="107" t="s">
        <v>7</v>
      </c>
      <c r="I2" s="107" t="s">
        <v>8</v>
      </c>
      <c r="J2" s="107" t="s">
        <v>7</v>
      </c>
      <c r="K2" s="107" t="s">
        <v>8</v>
      </c>
      <c r="L2" s="107" t="s">
        <v>7</v>
      </c>
      <c r="M2" s="107" t="s">
        <v>8</v>
      </c>
      <c r="N2" s="107" t="s">
        <v>7</v>
      </c>
      <c r="O2" s="107" t="s">
        <v>8</v>
      </c>
      <c r="P2" s="107" t="s">
        <v>7</v>
      </c>
      <c r="Q2" s="107" t="s">
        <v>8</v>
      </c>
      <c r="R2" s="107" t="s">
        <v>7</v>
      </c>
      <c r="S2" s="107" t="s">
        <v>8</v>
      </c>
      <c r="T2" s="107" t="s">
        <v>7</v>
      </c>
      <c r="U2" s="107" t="s">
        <v>8</v>
      </c>
      <c r="V2" s="108" t="s">
        <v>33</v>
      </c>
    </row>
    <row r="3">
      <c r="B3" s="110"/>
      <c r="C3" s="110"/>
      <c r="D3" s="111" t="s">
        <v>38</v>
      </c>
      <c r="E3" s="111" t="s">
        <v>38</v>
      </c>
      <c r="F3" s="111" t="s">
        <v>38</v>
      </c>
      <c r="G3" s="111" t="s">
        <v>38</v>
      </c>
      <c r="H3" s="111" t="s">
        <v>38</v>
      </c>
      <c r="I3" s="111" t="s">
        <v>38</v>
      </c>
      <c r="J3" s="111" t="s">
        <v>38</v>
      </c>
      <c r="K3" s="111" t="s">
        <v>38</v>
      </c>
      <c r="L3" s="111" t="s">
        <v>38</v>
      </c>
      <c r="M3" s="111" t="s">
        <v>38</v>
      </c>
      <c r="N3" s="111" t="s">
        <v>38</v>
      </c>
      <c r="O3" s="111" t="s">
        <v>38</v>
      </c>
      <c r="P3" s="111" t="s">
        <v>38</v>
      </c>
      <c r="Q3" s="111" t="s">
        <v>38</v>
      </c>
      <c r="R3" s="111" t="s">
        <v>38</v>
      </c>
      <c r="S3" s="111" t="s">
        <v>38</v>
      </c>
      <c r="T3" s="111" t="s">
        <v>38</v>
      </c>
      <c r="U3" s="111" t="s">
        <v>38</v>
      </c>
      <c r="V3" s="112"/>
    </row>
    <row r="4">
      <c r="A4" s="104">
        <v>1.0</v>
      </c>
      <c r="B4" s="199">
        <v>2.0</v>
      </c>
      <c r="C4" s="200" t="s">
        <v>9</v>
      </c>
      <c r="D4" s="116" t="s">
        <v>38</v>
      </c>
      <c r="E4" s="201"/>
      <c r="F4" s="201"/>
      <c r="G4" s="201"/>
      <c r="H4" s="201"/>
      <c r="I4" s="201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3" t="s">
        <v>40</v>
      </c>
    </row>
    <row r="5">
      <c r="A5" s="122">
        <v>1.0</v>
      </c>
      <c r="B5" s="204">
        <v>3.0</v>
      </c>
      <c r="C5" s="205" t="s">
        <v>10</v>
      </c>
      <c r="D5" s="125" t="s">
        <v>38</v>
      </c>
      <c r="E5" s="206"/>
      <c r="F5" s="206"/>
      <c r="G5" s="206"/>
      <c r="H5" s="206"/>
      <c r="I5" s="206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158" t="s">
        <v>40</v>
      </c>
    </row>
    <row r="6">
      <c r="A6" s="104">
        <v>1.0</v>
      </c>
      <c r="B6" s="199">
        <v>4.0</v>
      </c>
      <c r="C6" s="200" t="s">
        <v>11</v>
      </c>
      <c r="D6" s="116" t="s">
        <v>38</v>
      </c>
      <c r="E6" s="206"/>
      <c r="F6" s="206"/>
      <c r="G6" s="206"/>
      <c r="H6" s="206"/>
      <c r="I6" s="206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3" t="s">
        <v>40</v>
      </c>
    </row>
    <row r="7">
      <c r="A7" s="122">
        <v>1.0</v>
      </c>
      <c r="B7" s="208">
        <v>5.0</v>
      </c>
      <c r="C7" s="209" t="s">
        <v>12</v>
      </c>
      <c r="D7" s="132" t="s">
        <v>38</v>
      </c>
      <c r="E7" s="210"/>
      <c r="F7" s="210"/>
      <c r="G7" s="210"/>
      <c r="H7" s="210"/>
      <c r="I7" s="210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158" t="s">
        <v>40</v>
      </c>
    </row>
    <row r="8">
      <c r="A8" s="104">
        <v>1.0</v>
      </c>
      <c r="B8" s="211">
        <v>6.0</v>
      </c>
      <c r="C8" s="212" t="s">
        <v>13</v>
      </c>
      <c r="D8" s="136" t="s">
        <v>38</v>
      </c>
      <c r="E8" s="210"/>
      <c r="F8" s="210"/>
      <c r="G8" s="210"/>
      <c r="H8" s="210"/>
      <c r="I8" s="210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3" t="s">
        <v>40</v>
      </c>
    </row>
    <row r="9">
      <c r="A9" s="122">
        <v>1.0</v>
      </c>
      <c r="B9" s="208">
        <v>7.0</v>
      </c>
      <c r="C9" s="209" t="s">
        <v>14</v>
      </c>
      <c r="D9" s="132" t="s">
        <v>38</v>
      </c>
      <c r="E9" s="210"/>
      <c r="F9" s="210"/>
      <c r="G9" s="210"/>
      <c r="H9" s="210"/>
      <c r="I9" s="210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158" t="s">
        <v>40</v>
      </c>
    </row>
    <row r="10">
      <c r="A10" s="104">
        <v>2.0</v>
      </c>
      <c r="B10" s="211">
        <v>8.0</v>
      </c>
      <c r="C10" s="211" t="s">
        <v>15</v>
      </c>
      <c r="D10" s="136" t="s">
        <v>38</v>
      </c>
      <c r="E10" s="213"/>
      <c r="F10" s="213"/>
      <c r="G10" s="213"/>
      <c r="H10" s="213"/>
      <c r="I10" s="213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3" t="s">
        <v>40</v>
      </c>
    </row>
    <row r="11">
      <c r="A11" s="122">
        <v>2.0</v>
      </c>
      <c r="B11" s="208">
        <v>9.0</v>
      </c>
      <c r="C11" s="214" t="s">
        <v>16</v>
      </c>
      <c r="D11" s="141" t="s">
        <v>38</v>
      </c>
      <c r="E11" s="213"/>
      <c r="F11" s="213"/>
      <c r="G11" s="213"/>
      <c r="H11" s="213"/>
      <c r="I11" s="213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158" t="s">
        <v>40</v>
      </c>
    </row>
    <row r="12">
      <c r="A12" s="104" t="s">
        <v>32</v>
      </c>
      <c r="B12" s="211">
        <v>10.0</v>
      </c>
      <c r="C12" s="211" t="s">
        <v>17</v>
      </c>
      <c r="D12" s="136" t="s">
        <v>38</v>
      </c>
      <c r="E12" s="215" t="s">
        <v>38</v>
      </c>
      <c r="F12" s="215" t="s">
        <v>38</v>
      </c>
      <c r="G12" s="215" t="s">
        <v>38</v>
      </c>
      <c r="H12" s="215" t="s">
        <v>38</v>
      </c>
      <c r="I12" s="213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3" t="s">
        <v>40</v>
      </c>
    </row>
    <row r="13">
      <c r="A13" s="122">
        <v>3.0</v>
      </c>
      <c r="B13" s="208">
        <v>11.0</v>
      </c>
      <c r="C13" s="208" t="s">
        <v>18</v>
      </c>
      <c r="D13" s="132" t="s">
        <v>38</v>
      </c>
      <c r="E13" s="216"/>
      <c r="F13" s="217"/>
      <c r="G13" s="217"/>
      <c r="H13" s="213"/>
      <c r="I13" s="213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158" t="s">
        <v>40</v>
      </c>
    </row>
    <row r="14">
      <c r="A14" s="104">
        <v>1.0</v>
      </c>
      <c r="B14" s="211">
        <v>12.0</v>
      </c>
      <c r="C14" s="211" t="s">
        <v>19</v>
      </c>
      <c r="D14" s="145" t="str">
        <f t="shared" ref="D14:D16" si="1">IF(G14&gt;0,"Y","N")</f>
        <v>N</v>
      </c>
      <c r="E14" s="218">
        <f>IF(OR(EXACT(D7,"Y")),1,0)</f>
        <v>0</v>
      </c>
      <c r="F14" s="219">
        <f>IF(OR(EXACT(D9,"Y")),1,0)</f>
        <v>0</v>
      </c>
      <c r="G14" s="219">
        <f t="shared" ref="G14:G16" si="2">E14+F14</f>
        <v>0</v>
      </c>
      <c r="H14" s="220"/>
      <c r="I14" s="213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3" t="s">
        <v>40</v>
      </c>
    </row>
    <row r="15">
      <c r="A15" s="122">
        <v>1.0</v>
      </c>
      <c r="B15" s="208">
        <v>13.0</v>
      </c>
      <c r="C15" s="208" t="s">
        <v>20</v>
      </c>
      <c r="D15" s="145" t="str">
        <f t="shared" si="1"/>
        <v>N</v>
      </c>
      <c r="E15" s="221">
        <f t="shared" ref="E15:E16" si="3">IF(OR(EXACT(D4,"Y")),1,0)</f>
        <v>0</v>
      </c>
      <c r="F15" s="222">
        <f>IF(OR(EXACT(D6,"Y")),1,0)</f>
        <v>0</v>
      </c>
      <c r="G15" s="222">
        <f t="shared" si="2"/>
        <v>0</v>
      </c>
      <c r="H15" s="220"/>
      <c r="I15" s="213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158" t="s">
        <v>40</v>
      </c>
    </row>
    <row r="16">
      <c r="A16" s="104">
        <v>1.0</v>
      </c>
      <c r="B16" s="211">
        <v>14.0</v>
      </c>
      <c r="C16" s="211" t="s">
        <v>21</v>
      </c>
      <c r="D16" s="145" t="str">
        <f t="shared" si="1"/>
        <v>N</v>
      </c>
      <c r="E16" s="218">
        <f t="shared" si="3"/>
        <v>0</v>
      </c>
      <c r="F16" s="219">
        <f>IF(OR(EXACT(D8,"Y")),1,0)</f>
        <v>0</v>
      </c>
      <c r="G16" s="219">
        <f t="shared" si="2"/>
        <v>0</v>
      </c>
      <c r="H16" s="220"/>
      <c r="I16" s="213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  <c r="U16" s="202"/>
      <c r="V16" s="203" t="s">
        <v>40</v>
      </c>
    </row>
    <row r="17">
      <c r="A17" s="122">
        <v>1.0</v>
      </c>
      <c r="B17" s="208">
        <v>15.0</v>
      </c>
      <c r="C17" s="208" t="s">
        <v>22</v>
      </c>
      <c r="D17" s="149" t="str">
        <f>IF(E17&gt;0,"Y","N")</f>
        <v>N</v>
      </c>
      <c r="E17" s="221">
        <f>IF(OR(AND(G14,OR(G15,G16)),AND(G15,OR(G14,G16)),AND(G16,OR(G14,G15))),1,0)</f>
        <v>0</v>
      </c>
      <c r="F17" s="223"/>
      <c r="G17" s="201"/>
      <c r="H17" s="213"/>
      <c r="I17" s="213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158" t="s">
        <v>40</v>
      </c>
    </row>
    <row r="18">
      <c r="A18" s="104">
        <v>3.0</v>
      </c>
      <c r="B18" s="224">
        <v>16.0</v>
      </c>
      <c r="C18" s="199" t="s">
        <v>23</v>
      </c>
      <c r="D18" s="225" t="s">
        <v>38</v>
      </c>
      <c r="E18" s="225" t="s">
        <v>38</v>
      </c>
      <c r="F18" s="225" t="s">
        <v>38</v>
      </c>
      <c r="G18" s="225" t="s">
        <v>38</v>
      </c>
      <c r="H18" s="225" t="s">
        <v>38</v>
      </c>
      <c r="I18" s="213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3" t="s">
        <v>40</v>
      </c>
    </row>
    <row r="19">
      <c r="A19" s="122">
        <v>3.0</v>
      </c>
      <c r="B19" s="152">
        <v>17.0</v>
      </c>
      <c r="C19" s="152" t="s">
        <v>24</v>
      </c>
      <c r="D19" s="153"/>
      <c r="E19" s="153"/>
      <c r="F19" s="226"/>
      <c r="G19" s="226"/>
      <c r="H19" s="226"/>
      <c r="I19" s="227"/>
      <c r="J19" s="228"/>
      <c r="K19" s="228"/>
      <c r="L19" s="228"/>
      <c r="M19" s="228"/>
      <c r="N19" s="228"/>
      <c r="O19" s="228"/>
      <c r="P19" s="228"/>
      <c r="Q19" s="228"/>
      <c r="R19" s="228"/>
      <c r="S19" s="228"/>
      <c r="T19" s="228"/>
      <c r="U19" s="228"/>
      <c r="V19" s="229" t="s">
        <v>40</v>
      </c>
    </row>
    <row r="20">
      <c r="A20" s="159"/>
      <c r="B20" s="159">
        <v>18.0</v>
      </c>
      <c r="C20" s="160" t="s">
        <v>25</v>
      </c>
      <c r="D20" s="161" t="str">
        <f>IF(OR(EQ(D14,"Y"),EQ(D15,"Y"),EQ(D16,"Y"),EQ(D17,"Y")),"Y","N")</f>
        <v>N</v>
      </c>
      <c r="E20" s="230"/>
      <c r="F20" s="230"/>
      <c r="G20" s="230"/>
      <c r="H20" s="230"/>
      <c r="I20" s="230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03" t="s">
        <v>40</v>
      </c>
    </row>
    <row r="21">
      <c r="A21" s="163">
        <v>4.0</v>
      </c>
      <c r="B21" s="164">
        <v>19.0</v>
      </c>
      <c r="C21" s="164" t="s">
        <v>44</v>
      </c>
      <c r="D21" s="165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7"/>
    </row>
    <row r="22">
      <c r="D22" s="169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1"/>
    </row>
    <row r="23">
      <c r="D23" s="169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7"/>
    </row>
    <row r="24">
      <c r="D24" s="169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1"/>
    </row>
    <row r="25">
      <c r="A25" s="173"/>
      <c r="B25" s="173"/>
      <c r="C25" s="174" t="s">
        <v>45</v>
      </c>
      <c r="D25" s="174" t="s">
        <v>38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>
      <c r="A26" s="175" t="s">
        <v>47</v>
      </c>
      <c r="B26" s="180"/>
      <c r="C26" s="176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8"/>
    </row>
    <row r="27">
      <c r="A27" s="175" t="s">
        <v>48</v>
      </c>
      <c r="B27" s="180"/>
      <c r="C27" s="176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2"/>
    </row>
    <row r="28">
      <c r="A28" s="175" t="s">
        <v>49</v>
      </c>
      <c r="B28" s="180"/>
      <c r="C28" s="176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8"/>
    </row>
    <row r="29">
      <c r="A29" s="175" t="s">
        <v>50</v>
      </c>
      <c r="B29" s="180"/>
      <c r="C29" s="176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2"/>
    </row>
    <row r="30">
      <c r="A30" s="184"/>
      <c r="B30" s="184"/>
      <c r="C30" s="184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89" t="s">
        <v>51</v>
      </c>
      <c r="B31" s="190"/>
      <c r="C31" s="190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</row>
    <row r="32">
      <c r="A32" s="192" t="s">
        <v>47</v>
      </c>
      <c r="B32" s="193"/>
      <c r="C32" s="194" t="s">
        <v>52</v>
      </c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</row>
    <row r="33">
      <c r="A33" s="196" t="s">
        <v>48</v>
      </c>
      <c r="B33" s="190"/>
      <c r="C33" s="196" t="s">
        <v>53</v>
      </c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</row>
    <row r="34">
      <c r="A34" s="192" t="s">
        <v>49</v>
      </c>
      <c r="B34" s="193"/>
      <c r="C34" s="192" t="s">
        <v>54</v>
      </c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</row>
    <row r="35">
      <c r="A35" s="196" t="s">
        <v>50</v>
      </c>
      <c r="B35" s="190"/>
      <c r="C35" s="197" t="s">
        <v>55</v>
      </c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