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<sst xmlns="http://schemas.openxmlformats.org/spreadsheetml/2006/main" count="386" uniqueCount="69">
  <si>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</si>
  <si>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</si>
  <si>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</si>
  <si>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</si>
  <si>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</si>
  <si>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</si>
  <si>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</si>
  <si>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</si>
  <si>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</si>
  <si>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</si>
  <si>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</si>
  <si>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</si>
  <si>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</si>
  <si>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</si>
  <si>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</si>
  <si>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</si>
  <si>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</si>
  <si>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</si>
  <si>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</si>
  <si>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</si>
  <si>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</si>
  <si>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</si>
  <si>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</si>
  <si>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</si>
  <si>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</si>
  <si>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</si>
  <si>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</si>
  <si>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</si>
  <si>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</si>
  <si>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</si>
  <si>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</si>
  <si>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</si>
  <si>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</si>
  <si>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</si>
  <si>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</si>
  <si>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</si>
  <si>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Conference</t>
  </si>
  <si>
    <t>MODELS</t>
  </si>
  <si>
    <t>cloud</t>
  </si>
  <si>
    <t>server solution</t>
  </si>
  <si>
    <t>model management</t>
  </si>
  <si>
    <t>teamwork</t>
  </si>
  <si>
    <t>Future research directions (as stated by authors, if any)</t>
  </si>
  <si>
    <t xml:space="preserve">Reviewer 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</si>
  <si>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</si>
  <si>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</si>
  <si>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</si>
  <si>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</si>
  <si>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</si>
  <si>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</si>
  <si>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</si>
  <si>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</si>
  <si>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</si>
  <si>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This paper introduced IncQuery Server for Teamwork Cloud (IQS4TWC), a standalone middleware service that connects to Teamwork Cloud model repositories, and builds on Viatra Query to provide fast querying over their content. The new server_x0002_side solution provides advanced features including single-model ad-hoc queries as well as repository-wide change impact analysis (correlating projects across branches and revisions); access to ver_x0002_sion snapshots as well as queries on the latest state; and a range of performance fine-tuning options (such as elasticity and in-memory indexes) to achieve high scalability</t>
  </si>
  <si>
    <t>MDE</t>
  </si>
  <si>
    <t>Resource</t>
  </si>
  <si>
    <t>DevOps</t>
  </si>
  <si>
    <t>Process</t>
  </si>
  <si>
    <t>Modelling</t>
  </si>
  <si>
    <t>Coding</t>
  </si>
  <si>
    <t xml:space="preserve">MODELS </t>
  </si>
  <si>
    <t>model-driven engineering</t>
  </si>
  <si>
    <t>co-engineering</t>
  </si>
  <si>
    <t>collaborative modeling</t>
  </si>
  <si>
    <t>model query</t>
  </si>
  <si>
    <t>Access control - Collaborative model repositories have to be con_x0002_figured to restrict read access in corporate environments where subcontractors have limited clearance of intellectual property, or export regulations prevent certain artifacts from being divulged to external company offices.</t>
  </si>
  <si>
    <t>Live queries and incrementality - taking advantage of the in_x0002_cremental query capabilities in Viatra Query, it will soon be possible to initialize live (standing) queries against the latest revi_x0002_sions of models. The results of live queries are then incrementally maintained upon the appearance of newer revisions, based on the
existing delta crawling (see above) feature.</t>
  </si>
  <si>
    <t>Revision histories and temporal queries - Some use cases might require queries over the entire version history, not just notable milestones; e.g. in order to find all past revisions of a project that contain certain kinds of bugs. Naively building indexes sepa_x0002_rately for all such versions would multiply storage requirements.
As models typically experience small changes across revisions,most of these index entries would be duplicates across a large version range</t>
  </si>
  <si>
    <t>Mehrdad Saadatmand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</si>
</sst>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readingOrder="0" shrinkToFit="0" vertical="top" wrapText="1"/>
    </xf>
    <xf borderId="26" fillId="4" fontId="1" numFmtId="1" xfId="0" applyAlignment="1" applyBorder="1" applyFont="1" applyNumberFormat="1">
      <alignment horizontal="right" readingOrder="0" shrinkToFit="0" vertical="bottom" wrapText="1"/>
    </xf>
    <xf borderId="25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readingOrder="0" shrinkToFit="0" vertical="bottom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0" fillId="0" fontId="11" numFmtId="1" xfId="0" applyAlignment="1" applyFont="1" applyNumberFormat="1">
      <alignment readingOrder="0"/>
    </xf>
    <xf borderId="0" fillId="0" fontId="11" numFmtId="1" xfId="0" applyAlignment="1" applyFont="1" applyNumberFormat="1">
      <alignment readingOrder="0" shrinkToFit="0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2" fillId="10" fontId="1" numFmtId="1" xfId="0" applyAlignment="1" applyBorder="1" applyFont="1" applyNumberFormat="1">
      <alignment readingOrder="0" shrinkToFit="0" vertical="bottom" wrapText="1"/>
    </xf>
    <xf borderId="0" fillId="10" fontId="10" numFmtId="0" xfId="0" applyAlignment="1" applyFont="1">
      <alignment readingOrder="0"/>
    </xf>
    <xf borderId="23" fillId="4" fontId="1" numFmtId="1" xfId="0" applyAlignment="1" applyBorder="1" applyFont="1" applyNumberFormat="1">
      <alignment shrinkToFit="0" vertical="bottom" wrapText="1"/>
    </xf>
    <xf borderId="3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&lt;Please report the main contributions of the paper as stated by the authors. If not explicitly elicited, report the main research areas, if not clear from the keywords.&gt;</v>
      </c>
      <c r="V2" s="9" t="str">
        <f>'2'!V2</f>
        <v>This paper introduced IncQuery Server for Teamwork Cloud (IQS4TWC), a standalone middleware service that connects to Teamwork Cloud model repositories, and builds on Viatra Query to provide fast querying over their content. The new server_x0002_side solution provides advanced features including single-model ad-hoc queries as well as repository-wide change impact analysis (correlating projects across branches and revisions); access to ver_x0002_sion snapshots as well as queries on the latest state; and a range of performance fine-tuning options (such as elasticity and in-memory indexes) to achieve high scalability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MDE</v>
      </c>
      <c r="D3" s="12" t="str">
        <f t="shared" si="1"/>
        <v>Resource</v>
      </c>
      <c r="E3" s="12" t="str">
        <f t="shared" ref="E3:F3" si="2">K26</f>
        <v>DevOps</v>
      </c>
      <c r="F3" s="12" t="str">
        <f t="shared" si="2"/>
        <v>Process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0</v>
      </c>
      <c r="Y3" s="14">
        <f>IFERROR(__xludf.DUMMYFUNCTION("IMPORTRANGE($C$22,""!$X$3"")"),-3.0)</f>
        <v>-3</v>
      </c>
      <c r="Z3" s="14">
        <f t="shared" ref="Z3:Z20" si="10">X3*Y3</f>
        <v>0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Modelling</v>
      </c>
      <c r="D12" s="23" t="str">
        <f>K38</f>
        <v>Coding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Conference</v>
      </c>
      <c r="D13" s="25" t="str">
        <f t="shared" si="13"/>
        <v>MODELS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n.a.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cloud</v>
      </c>
      <c r="D19" s="31" t="str">
        <f>K58</f>
        <v>server solution</v>
      </c>
      <c r="E19" s="31" t="str">
        <f>K59</f>
        <v>model management</v>
      </c>
      <c r="F19" s="31" t="str">
        <f>K60</f>
        <v>teamwork</v>
      </c>
      <c r="G19" s="31" t="str">
        <f>K61</f>
        <v>model-driven engineering</v>
      </c>
      <c r="H19" s="32" t="str">
        <f>K62</f>
        <v>co-engineering</v>
      </c>
      <c r="I19" s="31" t="str">
        <f>K63</f>
        <v>collaborative modeling</v>
      </c>
      <c r="J19" s="31" t="str">
        <f>K64</f>
        <v>model query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34</v>
      </c>
      <c r="Y21" s="40">
        <f t="shared" si="16"/>
        <v>-3</v>
      </c>
      <c r="Z21" s="40">
        <f t="shared" si="16"/>
        <v>0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n.a."")),""n.a."")"),"MDE Resource")</f>
        <v>MDE Resource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IFERROR(__xludf.DUMMYFUNCTION("""COMPUTED_VALUE"""),"Resource")</f>
        <v>Resource</v>
      </c>
      <c r="K25" s="60" t="str">
        <f t="shared" ref="K25:L25" si="17">IF(NOT(I25=""),I25,"n.a.")</f>
        <v>MDE</v>
      </c>
      <c r="L25" s="60" t="str">
        <f t="shared" si="17"/>
        <v>Resource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 t="str">
        <f>IFERROR(__xludf.DUMMYFUNCTION("""COMPUTED_VALUE"""),"DevOps Process")</f>
        <v>DevOps Process</v>
      </c>
      <c r="H26" s="64"/>
      <c r="I26" s="64" t="str">
        <f>IFERROR(__xludf.DUMMYFUNCTION("IFERROR(SPLIT($G26,"" ""),"""")"),"DevOps")</f>
        <v>DevOps</v>
      </c>
      <c r="J26" s="64" t="str">
        <f>IFERROR(__xludf.DUMMYFUNCTION("""COMPUTED_VALUE"""),"Process")</f>
        <v>Process</v>
      </c>
      <c r="K26" s="65" t="str">
        <f t="shared" ref="K26:L26" si="19">IF(NOT(I26=""),I26,"n.a.")</f>
        <v>DevOps</v>
      </c>
      <c r="L26" s="65" t="str">
        <f t="shared" si="19"/>
        <v>Process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MDE</v>
      </c>
      <c r="D28" s="67" t="str">
        <f>'2'!E$3</f>
        <v>Resource</v>
      </c>
      <c r="E28" s="64" t="str">
        <f t="shared" si="18"/>
        <v>MDE Resource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DevOps</v>
      </c>
      <c r="D29" s="67" t="str">
        <f>'2'!G$3</f>
        <v>Process</v>
      </c>
      <c r="E29" s="59" t="str">
        <f t="shared" si="18"/>
        <v>DevOps Process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C37:C46&lt;&gt;""n.a."")),""n.a."")"),"Modelling")</f>
        <v>Modelling</v>
      </c>
      <c r="H37" s="81"/>
      <c r="I37" s="82" t="str">
        <f t="shared" ref="I37:I66" si="27">G37</f>
        <v>Modelling</v>
      </c>
      <c r="J37" s="81"/>
      <c r="K37" s="83" t="str">
        <f t="shared" ref="K37:K68" si="28">IF(NOT(I37=""),I37,"n.a.")</f>
        <v>Modelling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 t="str">
        <f>IFERROR(__xludf.DUMMYFUNCTION("""COMPUTED_VALUE"""),"Coding")</f>
        <v>Coding</v>
      </c>
      <c r="H38" s="87"/>
      <c r="I38" s="64" t="str">
        <f t="shared" si="27"/>
        <v>Coding</v>
      </c>
      <c r="J38" s="87"/>
      <c r="K38" s="65" t="str">
        <f t="shared" si="28"/>
        <v>Coding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Modelling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Coding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C47:C56&lt;&gt;""n.a."")),""n.a."")"),"n.a.")</f>
        <v>n.a.</v>
      </c>
      <c r="H47" s="81"/>
      <c r="I47" s="82" t="str">
        <f t="shared" si="27"/>
        <v>n.a.</v>
      </c>
      <c r="J47" s="81"/>
      <c r="K47" s="83" t="str">
        <f t="shared" si="28"/>
        <v>n.a.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cloud</v>
      </c>
      <c r="D57" s="96"/>
      <c r="E57" s="96"/>
      <c r="F57" s="96"/>
      <c r="G57" s="81" t="str">
        <f>IFERROR(__xludf.DUMMYFUNCTION("IFNA(UNIQUE(FILTER(C57:C66, C57:C66&lt;&gt;""n.a."")),""n.a."")"),"cloud")</f>
        <v>cloud</v>
      </c>
      <c r="H57" s="96"/>
      <c r="I57" s="82" t="str">
        <f t="shared" si="27"/>
        <v>cloud</v>
      </c>
      <c r="J57" s="96"/>
      <c r="K57" s="83" t="str">
        <f t="shared" si="28"/>
        <v>cloud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server solution</v>
      </c>
      <c r="D58" s="87"/>
      <c r="E58" s="87"/>
      <c r="F58" s="87"/>
      <c r="G58" s="87" t="str">
        <f>IFERROR(__xludf.DUMMYFUNCTION("""COMPUTED_VALUE"""),"server solution")</f>
        <v>server solution</v>
      </c>
      <c r="H58" s="87"/>
      <c r="I58" s="64" t="str">
        <f t="shared" si="27"/>
        <v>server solution</v>
      </c>
      <c r="J58" s="87"/>
      <c r="K58" s="65" t="str">
        <f t="shared" si="28"/>
        <v>server solution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model management</v>
      </c>
      <c r="D59" s="89"/>
      <c r="E59" s="89"/>
      <c r="F59" s="89"/>
      <c r="G59" s="89" t="str">
        <f>IFERROR(__xludf.DUMMYFUNCTION("""COMPUTED_VALUE"""),"model management")</f>
        <v>model management</v>
      </c>
      <c r="H59" s="89"/>
      <c r="I59" s="59" t="str">
        <f t="shared" si="27"/>
        <v>model management</v>
      </c>
      <c r="J59" s="89"/>
      <c r="K59" s="60" t="str">
        <f t="shared" si="28"/>
        <v>model management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teamwork</v>
      </c>
      <c r="D60" s="87"/>
      <c r="E60" s="87"/>
      <c r="F60" s="87"/>
      <c r="G60" s="87" t="str">
        <f>IFERROR(__xludf.DUMMYFUNCTION("""COMPUTED_VALUE"""),"teamwork")</f>
        <v>teamwork</v>
      </c>
      <c r="H60" s="87"/>
      <c r="I60" s="64" t="str">
        <f t="shared" si="27"/>
        <v>teamwork</v>
      </c>
      <c r="J60" s="87"/>
      <c r="K60" s="65" t="str">
        <f t="shared" si="28"/>
        <v>teamwork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 t="str">
        <f>IFERROR(__xludf.DUMMYFUNCTION("""COMPUTED_VALUE"""),"model-driven engineering")</f>
        <v>model-driven engineering</v>
      </c>
      <c r="H61" s="89"/>
      <c r="I61" s="59" t="str">
        <f t="shared" si="27"/>
        <v>model-driven engineering</v>
      </c>
      <c r="J61" s="89"/>
      <c r="K61" s="60" t="str">
        <f t="shared" si="28"/>
        <v>model-driven engineering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model-driven engineering</v>
      </c>
      <c r="D62" s="87"/>
      <c r="E62" s="87"/>
      <c r="F62" s="87"/>
      <c r="G62" s="87" t="str">
        <f>IFERROR(__xludf.DUMMYFUNCTION("""COMPUTED_VALUE"""),"co-engineering")</f>
        <v>co-engineering</v>
      </c>
      <c r="H62" s="87"/>
      <c r="I62" s="64" t="str">
        <f t="shared" si="27"/>
        <v>co-engineering</v>
      </c>
      <c r="J62" s="87"/>
      <c r="K62" s="65" t="str">
        <f t="shared" si="28"/>
        <v>co-engineering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co-engineering</v>
      </c>
      <c r="D63" s="89"/>
      <c r="E63" s="89"/>
      <c r="F63" s="89"/>
      <c r="G63" s="89" t="str">
        <f>IFERROR(__xludf.DUMMYFUNCTION("""COMPUTED_VALUE"""),"collaborative modeling")</f>
        <v>collaborative modeling</v>
      </c>
      <c r="H63" s="89"/>
      <c r="I63" s="59" t="str">
        <f t="shared" si="27"/>
        <v>collaborative modeling</v>
      </c>
      <c r="J63" s="89"/>
      <c r="K63" s="60" t="str">
        <f t="shared" si="28"/>
        <v>collaborative modeling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collaborative modeling</v>
      </c>
      <c r="D64" s="87"/>
      <c r="E64" s="87"/>
      <c r="F64" s="87"/>
      <c r="G64" s="87" t="str">
        <f>IFERROR(__xludf.DUMMYFUNCTION("""COMPUTED_VALUE"""),"model query")</f>
        <v>model query</v>
      </c>
      <c r="H64" s="87"/>
      <c r="I64" s="64" t="str">
        <f t="shared" si="27"/>
        <v>model query</v>
      </c>
      <c r="J64" s="87"/>
      <c r="K64" s="65" t="str">
        <f t="shared" si="28"/>
        <v>model query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model query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Conference</v>
      </c>
      <c r="D67" s="12" t="str">
        <f>'1'!E13</f>
        <v>MODELS</v>
      </c>
      <c r="E67" s="59" t="str">
        <f t="shared" ref="E67:E68" si="29">CONCATENATE(C67,"---",D67)</f>
        <v>Conference---MODELS</v>
      </c>
      <c r="F67" s="59"/>
      <c r="G67" s="59" t="str">
        <f>IFERROR(__xludf.DUMMYFUNCTION("IFNA(UNIQUE(FILTER(E67:E68, E67:E68&lt;&gt;""n.a"")),""n.a."")"),"Conference---MODELS")</f>
        <v>Conference---MODELS</v>
      </c>
      <c r="H67" s="59"/>
      <c r="I67" s="59" t="str">
        <f>IFERROR(__xludf.DUMMYFUNCTION("IFERROR(SPLIT($G67,""---""),"""")"),"Conference")</f>
        <v>Conference</v>
      </c>
      <c r="J67" s="59" t="str">
        <f>IFERROR(__xludf.DUMMYFUNCTION("""COMPUTED_VALUE"""),"MODELS")</f>
        <v>MODELS</v>
      </c>
      <c r="K67" s="60" t="str">
        <f t="shared" si="28"/>
        <v>Conference</v>
      </c>
      <c r="L67" s="60" t="str">
        <f>IF(NOT(J67=""),J67,"n.a.")</f>
        <v>MODELS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Conference</v>
      </c>
      <c r="D68" s="23" t="str">
        <f>'2'!E13</f>
        <v>MODELS </v>
      </c>
      <c r="E68" s="64" t="str">
        <f t="shared" si="29"/>
        <v>Conference---MODELS </v>
      </c>
      <c r="F68" s="64"/>
      <c r="G68" s="64" t="str">
        <f>IFERROR(__xludf.DUMMYFUNCTION("""COMPUTED_VALUE"""),"Conference---MODELS ")</f>
        <v>Conference---MODELS </v>
      </c>
      <c r="H68" s="64"/>
      <c r="I68" s="64" t="str">
        <f>IFERROR(__xludf.DUMMYFUNCTION("IFERROR(SPLIT($G68,""---""),"""")"),"Conference")</f>
        <v>Conference</v>
      </c>
      <c r="J68" s="64" t="str">
        <f>IFERROR(__xludf.DUMMYFUNCTION("""COMPUTED_VALUE"""),"MODELS ")</f>
        <v>MODELS </v>
      </c>
      <c r="K68" s="65" t="str">
        <f t="shared" si="28"/>
        <v>Conference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  <c r="W3" s="112"/>
    </row>
    <row r="4" ht="15.75" customHeight="1">
      <c r="A4" s="103">
        <v>1.0</v>
      </c>
      <c r="B4" s="113">
        <v>2.0</v>
      </c>
      <c r="C4" s="113" t="s">
        <v>9</v>
      </c>
      <c r="D4" s="114" t="s">
        <v>34</v>
      </c>
      <c r="E4" s="115"/>
      <c r="F4" s="115"/>
      <c r="G4" s="115"/>
      <c r="H4" s="115"/>
      <c r="I4" s="115"/>
      <c r="J4" s="116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 t="s">
        <v>35</v>
      </c>
      <c r="W4" s="119"/>
    </row>
    <row r="5" ht="15.75" customHeight="1">
      <c r="A5" s="120">
        <v>1.0</v>
      </c>
      <c r="B5" s="121">
        <v>3.0</v>
      </c>
      <c r="C5" s="121" t="s">
        <v>10</v>
      </c>
      <c r="D5" s="122" t="s">
        <v>34</v>
      </c>
      <c r="E5" s="115"/>
      <c r="F5" s="115"/>
      <c r="G5" s="115"/>
      <c r="H5" s="115"/>
      <c r="I5" s="115"/>
      <c r="J5" s="116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3" t="s">
        <v>35</v>
      </c>
      <c r="W5" s="124"/>
    </row>
    <row r="6" ht="15.75" customHeight="1">
      <c r="A6" s="103">
        <v>1.0</v>
      </c>
      <c r="B6" s="113">
        <v>4.0</v>
      </c>
      <c r="C6" s="113" t="s">
        <v>11</v>
      </c>
      <c r="D6" s="114" t="s">
        <v>34</v>
      </c>
      <c r="E6" s="115"/>
      <c r="F6" s="115"/>
      <c r="G6" s="115"/>
      <c r="H6" s="115"/>
      <c r="I6" s="115"/>
      <c r="J6" s="116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5" t="s">
        <v>35</v>
      </c>
      <c r="W6" s="119"/>
    </row>
    <row r="7" ht="15.75" customHeight="1">
      <c r="A7" s="120">
        <v>1.0</v>
      </c>
      <c r="B7" s="126">
        <v>5.0</v>
      </c>
      <c r="C7" s="126" t="s">
        <v>12</v>
      </c>
      <c r="D7" s="127" t="s">
        <v>34</v>
      </c>
      <c r="E7" s="128"/>
      <c r="F7" s="128"/>
      <c r="G7" s="128"/>
      <c r="H7" s="128"/>
      <c r="I7" s="128"/>
      <c r="J7" s="116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3" t="s">
        <v>35</v>
      </c>
      <c r="W7" s="124"/>
    </row>
    <row r="8" ht="15.75" customHeight="1">
      <c r="A8" s="103">
        <v>1.0</v>
      </c>
      <c r="B8" s="129">
        <v>6.0</v>
      </c>
      <c r="C8" s="129" t="s">
        <v>13</v>
      </c>
      <c r="D8" s="130" t="s">
        <v>34</v>
      </c>
      <c r="E8" s="128"/>
      <c r="F8" s="128"/>
      <c r="G8" s="128"/>
      <c r="H8" s="128"/>
      <c r="I8" s="128"/>
      <c r="J8" s="116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25" t="s">
        <v>35</v>
      </c>
      <c r="W8" s="119"/>
    </row>
    <row r="9" ht="15.75" customHeight="1">
      <c r="A9" s="120">
        <v>1.0</v>
      </c>
      <c r="B9" s="126">
        <v>7.0</v>
      </c>
      <c r="C9" s="126" t="s">
        <v>14</v>
      </c>
      <c r="D9" s="127" t="s">
        <v>34</v>
      </c>
      <c r="E9" s="128"/>
      <c r="F9" s="128"/>
      <c r="G9" s="128"/>
      <c r="H9" s="128"/>
      <c r="I9" s="128"/>
      <c r="J9" s="116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23" t="s">
        <v>35</v>
      </c>
      <c r="W9" s="124"/>
    </row>
    <row r="10" ht="15.75" customHeight="1">
      <c r="A10" s="103">
        <v>2.0</v>
      </c>
      <c r="B10" s="129">
        <v>8.0</v>
      </c>
      <c r="C10" s="129" t="s">
        <v>15</v>
      </c>
      <c r="D10" s="130" t="s">
        <v>34</v>
      </c>
      <c r="E10" s="128"/>
      <c r="F10" s="128"/>
      <c r="G10" s="128"/>
      <c r="H10" s="128"/>
      <c r="I10" s="128"/>
      <c r="J10" s="116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25" t="s">
        <v>35</v>
      </c>
      <c r="W10" s="119"/>
    </row>
    <row r="11" ht="15.75" customHeight="1">
      <c r="A11" s="120">
        <v>2.0</v>
      </c>
      <c r="B11" s="126">
        <v>9.0</v>
      </c>
      <c r="C11" s="131" t="s">
        <v>16</v>
      </c>
      <c r="D11" s="132" t="s">
        <v>34</v>
      </c>
      <c r="E11" s="128"/>
      <c r="F11" s="128"/>
      <c r="G11" s="128"/>
      <c r="H11" s="128"/>
      <c r="I11" s="128"/>
      <c r="J11" s="116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23" t="s">
        <v>35</v>
      </c>
      <c r="W11" s="124"/>
    </row>
    <row r="12" ht="15.75" customHeight="1">
      <c r="A12" s="103" t="s">
        <v>32</v>
      </c>
      <c r="B12" s="129">
        <v>10.0</v>
      </c>
      <c r="C12" s="129" t="s">
        <v>17</v>
      </c>
      <c r="D12" s="130" t="s">
        <v>34</v>
      </c>
      <c r="E12" s="130" t="s">
        <v>34</v>
      </c>
      <c r="F12" s="130" t="s">
        <v>34</v>
      </c>
      <c r="G12" s="130" t="s">
        <v>34</v>
      </c>
      <c r="H12" s="130" t="s">
        <v>34</v>
      </c>
      <c r="I12" s="128"/>
      <c r="J12" s="116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25" t="s">
        <v>35</v>
      </c>
      <c r="W12" s="119"/>
    </row>
    <row r="13" ht="15.75" customHeight="1">
      <c r="A13" s="120">
        <v>3.0</v>
      </c>
      <c r="B13" s="126">
        <v>11.0</v>
      </c>
      <c r="C13" s="126" t="s">
        <v>18</v>
      </c>
      <c r="D13" s="133" t="s">
        <v>36</v>
      </c>
      <c r="E13" s="134" t="s">
        <v>37</v>
      </c>
      <c r="F13" s="135"/>
      <c r="G13" s="135"/>
      <c r="H13" s="128"/>
      <c r="I13" s="128"/>
      <c r="J13" s="116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23" t="s">
        <v>35</v>
      </c>
      <c r="W13" s="124"/>
    </row>
    <row r="14" ht="15.75" customHeight="1">
      <c r="A14" s="103">
        <v>1.0</v>
      </c>
      <c r="B14" s="129">
        <v>12.0</v>
      </c>
      <c r="C14" s="129" t="s">
        <v>19</v>
      </c>
      <c r="D14" s="136" t="str">
        <f t="shared" ref="D14:D16" si="1">IF(G14&gt;0,"Y","N")</f>
        <v>N</v>
      </c>
      <c r="E14" s="137">
        <f>IF(OR(EXACT(D7,"Y")),1,0)</f>
        <v>0</v>
      </c>
      <c r="F14" s="137">
        <f>IF(OR(EXACT(D9,"Y")),1,0)</f>
        <v>0</v>
      </c>
      <c r="G14" s="137">
        <f t="shared" ref="G14:G16" si="2">E14+F14</f>
        <v>0</v>
      </c>
      <c r="H14" s="138"/>
      <c r="I14" s="128"/>
      <c r="J14" s="116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25" t="s">
        <v>35</v>
      </c>
      <c r="W14" s="119"/>
    </row>
    <row r="15" ht="15.75" customHeight="1">
      <c r="A15" s="120">
        <v>1.0</v>
      </c>
      <c r="B15" s="126">
        <v>13.0</v>
      </c>
      <c r="C15" s="126" t="s">
        <v>20</v>
      </c>
      <c r="D15" s="136" t="str">
        <f t="shared" si="1"/>
        <v>N</v>
      </c>
      <c r="E15" s="139">
        <f t="shared" ref="E15:E16" si="3">IF(OR(EXACT(D4,"Y")),1,0)</f>
        <v>0</v>
      </c>
      <c r="F15" s="139">
        <f>IF(OR(EXACT(D6,"Y")),1,0)</f>
        <v>0</v>
      </c>
      <c r="G15" s="139">
        <f t="shared" si="2"/>
        <v>0</v>
      </c>
      <c r="H15" s="138"/>
      <c r="I15" s="128"/>
      <c r="J15" s="116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23" t="s">
        <v>35</v>
      </c>
      <c r="W15" s="124"/>
    </row>
    <row r="16" ht="15.75" customHeight="1">
      <c r="A16" s="103">
        <v>1.0</v>
      </c>
      <c r="B16" s="129">
        <v>14.0</v>
      </c>
      <c r="C16" s="129" t="s">
        <v>21</v>
      </c>
      <c r="D16" s="136" t="str">
        <f t="shared" si="1"/>
        <v>N</v>
      </c>
      <c r="E16" s="137">
        <f t="shared" si="3"/>
        <v>0</v>
      </c>
      <c r="F16" s="137">
        <f>IF(OR(EXACT(D8,"Y")),1,0)</f>
        <v>0</v>
      </c>
      <c r="G16" s="137">
        <f t="shared" si="2"/>
        <v>0</v>
      </c>
      <c r="H16" s="138"/>
      <c r="I16" s="128"/>
      <c r="J16" s="116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25" t="s">
        <v>35</v>
      </c>
      <c r="W16" s="119"/>
    </row>
    <row r="17" ht="15.75" customHeight="1">
      <c r="A17" s="120">
        <v>1.0</v>
      </c>
      <c r="B17" s="126">
        <v>15.0</v>
      </c>
      <c r="C17" s="126" t="s">
        <v>22</v>
      </c>
      <c r="D17" s="140" t="str">
        <f>IF(E17&gt;0,"Y","N")</f>
        <v>N</v>
      </c>
      <c r="E17" s="139">
        <f>IF(OR(AND(G14,OR(G15,G16)),AND(G15,OR(G14,G16)),AND(G16,OR(G14,G15))),1,0)</f>
        <v>0</v>
      </c>
      <c r="F17" s="141"/>
      <c r="G17" s="115"/>
      <c r="H17" s="128"/>
      <c r="I17" s="128"/>
      <c r="J17" s="116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23" t="s">
        <v>35</v>
      </c>
      <c r="W17" s="124"/>
    </row>
    <row r="18" ht="15.75" customHeight="1">
      <c r="A18" s="103">
        <v>3.0</v>
      </c>
      <c r="B18" s="142">
        <v>16.0</v>
      </c>
      <c r="C18" s="113" t="s">
        <v>23</v>
      </c>
      <c r="D18" s="114" t="s">
        <v>34</v>
      </c>
      <c r="E18" s="114" t="s">
        <v>34</v>
      </c>
      <c r="F18" s="114" t="s">
        <v>34</v>
      </c>
      <c r="G18" s="114" t="s">
        <v>34</v>
      </c>
      <c r="H18" s="114" t="s">
        <v>34</v>
      </c>
      <c r="I18" s="128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25" t="s">
        <v>35</v>
      </c>
      <c r="W18" s="119"/>
    </row>
    <row r="19" ht="15.75" customHeight="1">
      <c r="A19" s="120">
        <v>3.0</v>
      </c>
      <c r="B19" s="143">
        <v>17.0</v>
      </c>
      <c r="C19" s="143" t="s">
        <v>24</v>
      </c>
      <c r="D19" s="144" t="s">
        <v>38</v>
      </c>
      <c r="E19" s="145" t="s">
        <v>39</v>
      </c>
      <c r="F19" s="146" t="s">
        <v>40</v>
      </c>
      <c r="G19" s="146" t="s">
        <v>41</v>
      </c>
      <c r="H19" s="147"/>
      <c r="I19" s="147"/>
      <c r="J19" s="116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9" t="s">
        <v>35</v>
      </c>
      <c r="W19" s="112"/>
    </row>
    <row r="20" ht="15.75" customHeight="1">
      <c r="A20" s="150"/>
      <c r="B20" s="150">
        <v>18.0</v>
      </c>
      <c r="C20" s="151" t="s">
        <v>25</v>
      </c>
      <c r="D20" s="152" t="str">
        <f>IF(OR(EQ(D14,"Y"),EQ(D15,"Y"),EQ(D16,"Y"),EQ(D17,"Y")),"Y","N")</f>
        <v>N</v>
      </c>
      <c r="E20" s="153"/>
      <c r="F20" s="153"/>
      <c r="G20" s="153"/>
      <c r="H20" s="153"/>
      <c r="I20" s="153"/>
      <c r="J20" s="116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07" t="s">
        <v>35</v>
      </c>
      <c r="W20" s="108"/>
    </row>
    <row r="21" ht="15.75" customHeight="1">
      <c r="A21" s="154">
        <v>4.0</v>
      </c>
      <c r="B21" s="155">
        <v>19.0</v>
      </c>
      <c r="C21" s="155" t="s">
        <v>42</v>
      </c>
      <c r="D21" s="156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8"/>
      <c r="W21" s="159"/>
    </row>
    <row r="22" ht="15.75" customHeight="1">
      <c r="D22" s="156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  <c r="W22" s="159"/>
    </row>
    <row r="23" ht="15.75" customHeight="1"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8"/>
      <c r="W23" s="159"/>
    </row>
    <row r="24" ht="15.75" customHeight="1"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  <c r="W24" s="159"/>
    </row>
    <row r="25" ht="15.75" customHeight="1">
      <c r="A25" s="160"/>
      <c r="B25" s="160"/>
      <c r="C25" s="160" t="s">
        <v>43</v>
      </c>
      <c r="D25" s="160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1" t="s">
        <v>44</v>
      </c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  <c r="W26" s="165"/>
    </row>
    <row r="27" ht="15.75" customHeight="1">
      <c r="A27" s="161" t="s">
        <v>45</v>
      </c>
      <c r="B27" s="161"/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4"/>
      <c r="W27" s="166"/>
    </row>
    <row r="28" ht="15.75" customHeight="1">
      <c r="A28" s="161" t="s">
        <v>46</v>
      </c>
      <c r="B28" s="161"/>
      <c r="C28" s="16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  <c r="W28" s="166"/>
    </row>
    <row r="29" ht="15.75" customHeight="1">
      <c r="A29" s="161" t="s">
        <v>47</v>
      </c>
      <c r="B29" s="161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4"/>
      <c r="W29" s="166"/>
    </row>
    <row r="30" ht="15.75" customHeight="1">
      <c r="A30" s="167"/>
      <c r="B30" s="167"/>
      <c r="C30" s="168"/>
      <c r="D30" s="169"/>
      <c r="E30" s="170"/>
      <c r="F30" s="170"/>
      <c r="G30" s="170"/>
      <c r="H30" s="170"/>
      <c r="I30" s="170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1" t="s">
        <v>48</v>
      </c>
      <c r="B31" s="172"/>
      <c r="C31" s="17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12"/>
    </row>
    <row r="32" ht="15.75" customHeight="1">
      <c r="A32" s="174" t="s">
        <v>44</v>
      </c>
      <c r="B32" s="175"/>
      <c r="C32" s="174" t="s">
        <v>49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08"/>
    </row>
    <row r="33" ht="15.75" customHeight="1">
      <c r="A33" s="177" t="s">
        <v>45</v>
      </c>
      <c r="B33" s="172"/>
      <c r="C33" s="177" t="s">
        <v>50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12"/>
    </row>
    <row r="34" ht="15.75" customHeight="1">
      <c r="A34" s="174" t="s">
        <v>46</v>
      </c>
      <c r="B34" s="175"/>
      <c r="C34" s="174" t="s">
        <v>51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08"/>
    </row>
    <row r="35" ht="15.75" customHeight="1">
      <c r="A35" s="177" t="s">
        <v>47</v>
      </c>
      <c r="B35" s="172"/>
      <c r="C35" s="178" t="s">
        <v>52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1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79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0" t="s">
        <v>53</v>
      </c>
    </row>
    <row r="3" ht="15.75" customHeight="1">
      <c r="B3" s="109"/>
      <c r="C3" s="109"/>
      <c r="D3" s="181" t="s">
        <v>54</v>
      </c>
      <c r="E3" s="181" t="s">
        <v>55</v>
      </c>
      <c r="F3" s="181" t="s">
        <v>56</v>
      </c>
      <c r="G3" s="181" t="s">
        <v>57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2">
        <v>2.0</v>
      </c>
      <c r="C4" s="182" t="s">
        <v>9</v>
      </c>
      <c r="D4" s="183" t="s">
        <v>34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35</v>
      </c>
    </row>
    <row r="5" ht="15.75" customHeight="1">
      <c r="A5" s="120">
        <v>1.0</v>
      </c>
      <c r="B5" s="187">
        <v>3.0</v>
      </c>
      <c r="C5" s="187" t="s">
        <v>10</v>
      </c>
      <c r="D5" s="122" t="s">
        <v>34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49" t="s">
        <v>35</v>
      </c>
    </row>
    <row r="6" ht="15.75" customHeight="1">
      <c r="A6" s="103">
        <v>1.0</v>
      </c>
      <c r="B6" s="182">
        <v>4.0</v>
      </c>
      <c r="C6" s="182" t="s">
        <v>11</v>
      </c>
      <c r="D6" s="114" t="s">
        <v>34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35</v>
      </c>
    </row>
    <row r="7" ht="15.75" customHeight="1">
      <c r="A7" s="120">
        <v>1.0</v>
      </c>
      <c r="B7" s="188">
        <v>5.0</v>
      </c>
      <c r="C7" s="188" t="s">
        <v>12</v>
      </c>
      <c r="D7" s="127" t="s">
        <v>34</v>
      </c>
      <c r="E7" s="189"/>
      <c r="F7" s="189"/>
      <c r="G7" s="189"/>
      <c r="H7" s="189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49" t="s">
        <v>35</v>
      </c>
    </row>
    <row r="8" ht="15.75" customHeight="1">
      <c r="A8" s="103">
        <v>1.0</v>
      </c>
      <c r="B8" s="190">
        <v>6.0</v>
      </c>
      <c r="C8" s="190" t="s">
        <v>13</v>
      </c>
      <c r="D8" s="130" t="s">
        <v>34</v>
      </c>
      <c r="E8" s="189"/>
      <c r="F8" s="189"/>
      <c r="G8" s="189"/>
      <c r="H8" s="189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35</v>
      </c>
    </row>
    <row r="9" ht="15.75" customHeight="1">
      <c r="A9" s="120">
        <v>1.0</v>
      </c>
      <c r="B9" s="188">
        <v>7.0</v>
      </c>
      <c r="C9" s="188" t="s">
        <v>14</v>
      </c>
      <c r="D9" s="127" t="s">
        <v>34</v>
      </c>
      <c r="E9" s="189"/>
      <c r="F9" s="189"/>
      <c r="G9" s="189"/>
      <c r="H9" s="189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49" t="s">
        <v>35</v>
      </c>
    </row>
    <row r="10" ht="15.75" customHeight="1">
      <c r="A10" s="103">
        <v>2.0</v>
      </c>
      <c r="B10" s="190">
        <v>8.0</v>
      </c>
      <c r="C10" s="190" t="s">
        <v>15</v>
      </c>
      <c r="D10" s="191">
        <v>1.0</v>
      </c>
      <c r="E10" s="189"/>
      <c r="F10" s="189"/>
      <c r="G10" s="189"/>
      <c r="H10" s="189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35</v>
      </c>
    </row>
    <row r="11" ht="15.75" customHeight="1">
      <c r="A11" s="120">
        <v>2.0</v>
      </c>
      <c r="B11" s="188">
        <v>9.0</v>
      </c>
      <c r="C11" s="192" t="s">
        <v>16</v>
      </c>
      <c r="D11" s="132" t="s">
        <v>34</v>
      </c>
      <c r="E11" s="189"/>
      <c r="F11" s="189"/>
      <c r="G11" s="189"/>
      <c r="H11" s="189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49" t="s">
        <v>35</v>
      </c>
    </row>
    <row r="12" ht="15.75" customHeight="1">
      <c r="A12" s="103" t="s">
        <v>32</v>
      </c>
      <c r="B12" s="190">
        <v>10.0</v>
      </c>
      <c r="C12" s="190" t="s">
        <v>17</v>
      </c>
      <c r="D12" s="191" t="s">
        <v>58</v>
      </c>
      <c r="E12" s="193" t="s">
        <v>59</v>
      </c>
      <c r="F12" s="194" t="s">
        <v>34</v>
      </c>
      <c r="G12" s="194" t="s">
        <v>34</v>
      </c>
      <c r="H12" s="194" t="s">
        <v>34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35</v>
      </c>
    </row>
    <row r="13" ht="15.75" customHeight="1">
      <c r="A13" s="120">
        <v>3.0</v>
      </c>
      <c r="B13" s="188">
        <v>11.0</v>
      </c>
      <c r="C13" s="188" t="s">
        <v>18</v>
      </c>
      <c r="D13" s="133" t="s">
        <v>36</v>
      </c>
      <c r="E13" s="195" t="s">
        <v>60</v>
      </c>
      <c r="F13" s="196"/>
      <c r="G13" s="196"/>
      <c r="H13" s="189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49" t="s">
        <v>35</v>
      </c>
    </row>
    <row r="14" ht="15.75" customHeight="1">
      <c r="A14" s="103">
        <v>1.0</v>
      </c>
      <c r="B14" s="190">
        <v>12.0</v>
      </c>
      <c r="C14" s="190" t="s">
        <v>19</v>
      </c>
      <c r="D14" s="136" t="str">
        <f t="shared" ref="D14:D16" si="1">IF(G14&gt;0,"Y","N")</f>
        <v>N</v>
      </c>
      <c r="E14" s="197">
        <f>IF(OR(EXACT(D7,"Y")),1,0)</f>
        <v>0</v>
      </c>
      <c r="F14" s="198">
        <f>IF(OR(EXACT(D9,"Y")),1,0)</f>
        <v>0</v>
      </c>
      <c r="G14" s="198">
        <f t="shared" ref="G14:G16" si="2">E14+F14</f>
        <v>0</v>
      </c>
      <c r="H14" s="199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35</v>
      </c>
    </row>
    <row r="15" ht="15.75" customHeight="1">
      <c r="A15" s="120">
        <v>1.0</v>
      </c>
      <c r="B15" s="188">
        <v>13.0</v>
      </c>
      <c r="C15" s="188" t="s">
        <v>20</v>
      </c>
      <c r="D15" s="136" t="str">
        <f t="shared" si="1"/>
        <v>N</v>
      </c>
      <c r="E15" s="200">
        <f t="shared" ref="E15:E16" si="3">IF(OR(EXACT(D4,"Y")),1,0)</f>
        <v>0</v>
      </c>
      <c r="F15" s="201">
        <f>IF(OR(EXACT(D6,"Y")),1,0)</f>
        <v>0</v>
      </c>
      <c r="G15" s="201">
        <f t="shared" si="2"/>
        <v>0</v>
      </c>
      <c r="H15" s="199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49" t="s">
        <v>35</v>
      </c>
    </row>
    <row r="16" ht="15.75" customHeight="1">
      <c r="A16" s="103">
        <v>1.0</v>
      </c>
      <c r="B16" s="190">
        <v>14.0</v>
      </c>
      <c r="C16" s="190" t="s">
        <v>21</v>
      </c>
      <c r="D16" s="136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35</v>
      </c>
    </row>
    <row r="17" ht="15.75" customHeight="1">
      <c r="A17" s="120">
        <v>1.0</v>
      </c>
      <c r="B17" s="188">
        <v>15.0</v>
      </c>
      <c r="C17" s="188" t="s">
        <v>22</v>
      </c>
      <c r="D17" s="140" t="str">
        <f>IF(E17&gt;0,"Y","N")</f>
        <v>N</v>
      </c>
      <c r="E17" s="200">
        <f>IF(OR(AND(G14,OR(G15,G16)),AND(G15,OR(G14,G16)),AND(G16,OR(G14,G15))),1,0)</f>
        <v>0</v>
      </c>
      <c r="F17" s="202"/>
      <c r="G17" s="184"/>
      <c r="H17" s="189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49" t="s">
        <v>35</v>
      </c>
    </row>
    <row r="18" ht="15.75" customHeight="1">
      <c r="A18" s="103">
        <v>3.0</v>
      </c>
      <c r="B18" s="203">
        <v>16.0</v>
      </c>
      <c r="C18" s="182" t="s">
        <v>23</v>
      </c>
      <c r="D18" s="204" t="s">
        <v>34</v>
      </c>
      <c r="E18" s="204" t="s">
        <v>34</v>
      </c>
      <c r="F18" s="204" t="s">
        <v>34</v>
      </c>
      <c r="G18" s="204" t="s">
        <v>34</v>
      </c>
      <c r="H18" s="204" t="s">
        <v>34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35</v>
      </c>
    </row>
    <row r="19" ht="15.75" customHeight="1">
      <c r="A19" s="120">
        <v>3.0</v>
      </c>
      <c r="B19" s="143">
        <v>17.0</v>
      </c>
      <c r="C19" s="143" t="s">
        <v>24</v>
      </c>
      <c r="D19" s="144" t="s">
        <v>61</v>
      </c>
      <c r="E19" s="205" t="s">
        <v>62</v>
      </c>
      <c r="F19" s="206" t="s">
        <v>63</v>
      </c>
      <c r="G19" s="205" t="s">
        <v>64</v>
      </c>
      <c r="H19" s="207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35</v>
      </c>
    </row>
    <row r="20" ht="15.75" customHeight="1">
      <c r="A20" s="150"/>
      <c r="B20" s="150">
        <v>18.0</v>
      </c>
      <c r="C20" s="151" t="s">
        <v>25</v>
      </c>
      <c r="D20" s="152" t="str">
        <f>IF(OR(EQ(D14,"Y"),EQ(D15,"Y"),EQ(D16,"Y"),EQ(D17,"Y")),"Y","N")</f>
        <v>N</v>
      </c>
      <c r="E20" s="202"/>
      <c r="F20" s="202"/>
      <c r="G20" s="202"/>
      <c r="H20" s="202"/>
      <c r="I20" s="202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6" t="s">
        <v>35</v>
      </c>
    </row>
    <row r="21" ht="15.75" customHeight="1">
      <c r="A21" s="154">
        <v>4.0</v>
      </c>
      <c r="B21" s="155">
        <v>19.0</v>
      </c>
      <c r="C21" s="155" t="s">
        <v>42</v>
      </c>
      <c r="D21" s="211" t="s">
        <v>65</v>
      </c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8"/>
    </row>
    <row r="22" ht="15.75" customHeight="1">
      <c r="D22" s="211" t="s">
        <v>66</v>
      </c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</row>
    <row r="23" ht="15.75" customHeight="1">
      <c r="D23" s="211" t="s">
        <v>67</v>
      </c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8"/>
    </row>
    <row r="24" ht="15.75" customHeight="1"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</row>
    <row r="25" ht="15.75" customHeight="1">
      <c r="A25" s="160"/>
      <c r="B25" s="160"/>
      <c r="C25" s="160" t="s">
        <v>43</v>
      </c>
      <c r="D25" s="212" t="s">
        <v>68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1" t="s">
        <v>44</v>
      </c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</row>
    <row r="27" ht="15.75" customHeight="1">
      <c r="A27" s="161" t="s">
        <v>45</v>
      </c>
      <c r="B27" s="161"/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4"/>
    </row>
    <row r="28" ht="15.75" customHeight="1">
      <c r="A28" s="161" t="s">
        <v>46</v>
      </c>
      <c r="B28" s="161"/>
      <c r="C28" s="16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</row>
    <row r="29" ht="15.75" customHeight="1">
      <c r="A29" s="161" t="s">
        <v>47</v>
      </c>
      <c r="B29" s="161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4"/>
    </row>
    <row r="30" ht="15.75" customHeight="1">
      <c r="A30" s="167"/>
      <c r="B30" s="167"/>
      <c r="C30" s="16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1" t="s">
        <v>48</v>
      </c>
      <c r="B31" s="172"/>
      <c r="C31" s="17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</row>
    <row r="32" ht="15.75" customHeight="1">
      <c r="A32" s="174" t="s">
        <v>44</v>
      </c>
      <c r="B32" s="175"/>
      <c r="C32" s="174" t="s">
        <v>49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</row>
    <row r="33" ht="15.75" customHeight="1">
      <c r="A33" s="177" t="s">
        <v>45</v>
      </c>
      <c r="B33" s="172"/>
      <c r="C33" s="177" t="s">
        <v>50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</row>
    <row r="34" ht="15.75" customHeight="1">
      <c r="A34" s="174" t="s">
        <v>46</v>
      </c>
      <c r="B34" s="175"/>
      <c r="C34" s="174" t="s">
        <v>51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</row>
    <row r="35" ht="15.75" customHeight="1">
      <c r="A35" s="177" t="s">
        <v>47</v>
      </c>
      <c r="B35" s="172"/>
      <c r="C35" s="178" t="s">
        <v>52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79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2">
        <v>2.0</v>
      </c>
      <c r="C4" s="182" t="s">
        <v>9</v>
      </c>
      <c r="D4" s="114" t="s">
        <v>34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35</v>
      </c>
    </row>
    <row r="5" ht="15.75" customHeight="1">
      <c r="A5" s="120">
        <v>1.0</v>
      </c>
      <c r="B5" s="187">
        <v>3.0</v>
      </c>
      <c r="C5" s="187" t="s">
        <v>10</v>
      </c>
      <c r="D5" s="122" t="s">
        <v>34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49" t="s">
        <v>35</v>
      </c>
    </row>
    <row r="6" ht="15.75" customHeight="1">
      <c r="A6" s="103">
        <v>1.0</v>
      </c>
      <c r="B6" s="182">
        <v>4.0</v>
      </c>
      <c r="C6" s="182" t="s">
        <v>11</v>
      </c>
      <c r="D6" s="114" t="s">
        <v>34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35</v>
      </c>
    </row>
    <row r="7" ht="15.75" customHeight="1">
      <c r="A7" s="120">
        <v>1.0</v>
      </c>
      <c r="B7" s="188">
        <v>5.0</v>
      </c>
      <c r="C7" s="188" t="s">
        <v>12</v>
      </c>
      <c r="D7" s="127" t="s">
        <v>34</v>
      </c>
      <c r="E7" s="189"/>
      <c r="F7" s="189"/>
      <c r="G7" s="189"/>
      <c r="H7" s="189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49" t="s">
        <v>35</v>
      </c>
    </row>
    <row r="8" ht="15.75" customHeight="1">
      <c r="A8" s="103">
        <v>1.0</v>
      </c>
      <c r="B8" s="190">
        <v>6.0</v>
      </c>
      <c r="C8" s="190" t="s">
        <v>13</v>
      </c>
      <c r="D8" s="130" t="s">
        <v>34</v>
      </c>
      <c r="E8" s="189"/>
      <c r="F8" s="189"/>
      <c r="G8" s="189"/>
      <c r="H8" s="189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35</v>
      </c>
    </row>
    <row r="9" ht="15.75" customHeight="1">
      <c r="A9" s="120">
        <v>1.0</v>
      </c>
      <c r="B9" s="188">
        <v>7.0</v>
      </c>
      <c r="C9" s="188" t="s">
        <v>14</v>
      </c>
      <c r="D9" s="127" t="s">
        <v>34</v>
      </c>
      <c r="E9" s="189"/>
      <c r="F9" s="189"/>
      <c r="G9" s="189"/>
      <c r="H9" s="189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49" t="s">
        <v>35</v>
      </c>
    </row>
    <row r="10" ht="15.75" customHeight="1">
      <c r="A10" s="103">
        <v>2.0</v>
      </c>
      <c r="B10" s="190">
        <v>8.0</v>
      </c>
      <c r="C10" s="190" t="s">
        <v>15</v>
      </c>
      <c r="D10" s="130" t="s">
        <v>34</v>
      </c>
      <c r="E10" s="189"/>
      <c r="F10" s="189"/>
      <c r="G10" s="189"/>
      <c r="H10" s="189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35</v>
      </c>
    </row>
    <row r="11" ht="15.75" customHeight="1">
      <c r="A11" s="120">
        <v>2.0</v>
      </c>
      <c r="B11" s="188">
        <v>9.0</v>
      </c>
      <c r="C11" s="192" t="s">
        <v>16</v>
      </c>
      <c r="D11" s="132" t="s">
        <v>34</v>
      </c>
      <c r="E11" s="189"/>
      <c r="F11" s="189"/>
      <c r="G11" s="189"/>
      <c r="H11" s="189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49" t="s">
        <v>35</v>
      </c>
    </row>
    <row r="12" ht="15.75" customHeight="1">
      <c r="A12" s="103" t="s">
        <v>32</v>
      </c>
      <c r="B12" s="190">
        <v>10.0</v>
      </c>
      <c r="C12" s="190" t="s">
        <v>17</v>
      </c>
      <c r="D12" s="130" t="s">
        <v>34</v>
      </c>
      <c r="E12" s="194" t="s">
        <v>34</v>
      </c>
      <c r="F12" s="194" t="s">
        <v>34</v>
      </c>
      <c r="G12" s="194" t="s">
        <v>34</v>
      </c>
      <c r="H12" s="194" t="s">
        <v>34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35</v>
      </c>
    </row>
    <row r="13" ht="15.75" customHeight="1">
      <c r="A13" s="120">
        <v>3.0</v>
      </c>
      <c r="B13" s="188">
        <v>11.0</v>
      </c>
      <c r="C13" s="188" t="s">
        <v>18</v>
      </c>
      <c r="D13" s="127" t="s">
        <v>34</v>
      </c>
      <c r="E13" s="213"/>
      <c r="F13" s="196"/>
      <c r="G13" s="196"/>
      <c r="H13" s="189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49" t="s">
        <v>35</v>
      </c>
    </row>
    <row r="14" ht="15.75" customHeight="1">
      <c r="A14" s="103">
        <v>1.0</v>
      </c>
      <c r="B14" s="190">
        <v>12.0</v>
      </c>
      <c r="C14" s="190" t="s">
        <v>19</v>
      </c>
      <c r="D14" s="136" t="str">
        <f t="shared" ref="D14:D16" si="1">IF(G14&gt;0,"Y","N")</f>
        <v>N</v>
      </c>
      <c r="E14" s="197">
        <f>IF(OR(EXACT(D7,"Y")),1,0)</f>
        <v>0</v>
      </c>
      <c r="F14" s="198">
        <f>IF(OR(EXACT(D9,"Y")),1,0)</f>
        <v>0</v>
      </c>
      <c r="G14" s="198">
        <f t="shared" ref="G14:G16" si="2">E14+F14</f>
        <v>0</v>
      </c>
      <c r="H14" s="199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35</v>
      </c>
    </row>
    <row r="15" ht="15.75" customHeight="1">
      <c r="A15" s="120">
        <v>1.0</v>
      </c>
      <c r="B15" s="188">
        <v>13.0</v>
      </c>
      <c r="C15" s="188" t="s">
        <v>20</v>
      </c>
      <c r="D15" s="136" t="str">
        <f t="shared" si="1"/>
        <v>N</v>
      </c>
      <c r="E15" s="200">
        <f t="shared" ref="E15:E16" si="3">IF(OR(EXACT(D4,"Y")),1,0)</f>
        <v>0</v>
      </c>
      <c r="F15" s="201">
        <f>IF(OR(EXACT(D6,"Y")),1,0)</f>
        <v>0</v>
      </c>
      <c r="G15" s="201">
        <f t="shared" si="2"/>
        <v>0</v>
      </c>
      <c r="H15" s="199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49" t="s">
        <v>35</v>
      </c>
    </row>
    <row r="16" ht="15.75" customHeight="1">
      <c r="A16" s="103">
        <v>1.0</v>
      </c>
      <c r="B16" s="190">
        <v>14.0</v>
      </c>
      <c r="C16" s="190" t="s">
        <v>21</v>
      </c>
      <c r="D16" s="136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35</v>
      </c>
    </row>
    <row r="17" ht="15.75" customHeight="1">
      <c r="A17" s="120">
        <v>1.0</v>
      </c>
      <c r="B17" s="188">
        <v>15.0</v>
      </c>
      <c r="C17" s="188" t="s">
        <v>22</v>
      </c>
      <c r="D17" s="140" t="str">
        <f>IF(E17&gt;0,"Y","N")</f>
        <v>N</v>
      </c>
      <c r="E17" s="200">
        <f>IF(OR(AND(G14,OR(G15,G16)),AND(G15,OR(G14,G16)),AND(G16,OR(G14,G15))),1,0)</f>
        <v>0</v>
      </c>
      <c r="F17" s="202"/>
      <c r="G17" s="184"/>
      <c r="H17" s="189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49" t="s">
        <v>35</v>
      </c>
    </row>
    <row r="18" ht="15.75" customHeight="1">
      <c r="A18" s="103">
        <v>3.0</v>
      </c>
      <c r="B18" s="203">
        <v>16.0</v>
      </c>
      <c r="C18" s="182" t="s">
        <v>23</v>
      </c>
      <c r="D18" s="204" t="s">
        <v>34</v>
      </c>
      <c r="E18" s="204" t="s">
        <v>34</v>
      </c>
      <c r="F18" s="204" t="s">
        <v>34</v>
      </c>
      <c r="G18" s="204" t="s">
        <v>34</v>
      </c>
      <c r="H18" s="204" t="s">
        <v>34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35</v>
      </c>
    </row>
    <row r="19" ht="15.75" customHeight="1">
      <c r="A19" s="120">
        <v>3.0</v>
      </c>
      <c r="B19" s="143">
        <v>17.0</v>
      </c>
      <c r="C19" s="143" t="s">
        <v>24</v>
      </c>
      <c r="D19" s="214"/>
      <c r="E19" s="214"/>
      <c r="F19" s="207"/>
      <c r="G19" s="207"/>
      <c r="H19" s="207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35</v>
      </c>
    </row>
    <row r="20" ht="15.75" customHeight="1">
      <c r="A20" s="150"/>
      <c r="B20" s="150">
        <v>18.0</v>
      </c>
      <c r="C20" s="151" t="s">
        <v>25</v>
      </c>
      <c r="D20" s="152" t="str">
        <f>IF(OR(EQ(D14,"Y"),EQ(D15,"Y"),EQ(D16,"Y"),EQ(D17,"Y")),"Y","N")</f>
        <v>N</v>
      </c>
      <c r="E20" s="202"/>
      <c r="F20" s="202"/>
      <c r="G20" s="202"/>
      <c r="H20" s="202"/>
      <c r="I20" s="202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6" t="s">
        <v>35</v>
      </c>
    </row>
    <row r="21" ht="15.75" customHeight="1">
      <c r="A21" s="154">
        <v>4.0</v>
      </c>
      <c r="B21" s="155">
        <v>19.0</v>
      </c>
      <c r="C21" s="155" t="s">
        <v>42</v>
      </c>
      <c r="D21" s="156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8"/>
    </row>
    <row r="22" ht="15.75" customHeight="1">
      <c r="D22" s="156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</row>
    <row r="23" ht="15.75" customHeight="1"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8"/>
    </row>
    <row r="24" ht="15.75" customHeight="1"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</row>
    <row r="25" ht="15.75" customHeight="1">
      <c r="A25" s="160"/>
      <c r="B25" s="160"/>
      <c r="C25" s="160" t="s">
        <v>43</v>
      </c>
      <c r="D25" s="160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1" t="s">
        <v>44</v>
      </c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</row>
    <row r="27" ht="15.75" customHeight="1">
      <c r="A27" s="161" t="s">
        <v>45</v>
      </c>
      <c r="B27" s="161"/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4"/>
    </row>
    <row r="28" ht="15.75" customHeight="1">
      <c r="A28" s="161" t="s">
        <v>46</v>
      </c>
      <c r="B28" s="161"/>
      <c r="C28" s="16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</row>
    <row r="29" ht="15.75" customHeight="1">
      <c r="A29" s="161" t="s">
        <v>47</v>
      </c>
      <c r="B29" s="161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4"/>
    </row>
    <row r="30" ht="15.75" customHeight="1">
      <c r="A30" s="167"/>
      <c r="B30" s="167"/>
      <c r="C30" s="16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1" t="s">
        <v>48</v>
      </c>
      <c r="B31" s="172"/>
      <c r="C31" s="17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</row>
    <row r="32" ht="15.75" customHeight="1">
      <c r="A32" s="174" t="s">
        <v>44</v>
      </c>
      <c r="B32" s="175"/>
      <c r="C32" s="174" t="s">
        <v>49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</row>
    <row r="33" ht="15.75" customHeight="1">
      <c r="A33" s="177" t="s">
        <v>45</v>
      </c>
      <c r="B33" s="172"/>
      <c r="C33" s="177" t="s">
        <v>50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</row>
    <row r="34" ht="15.75" customHeight="1">
      <c r="A34" s="174" t="s">
        <v>46</v>
      </c>
      <c r="B34" s="175"/>
      <c r="C34" s="174" t="s">
        <v>51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</row>
    <row r="35" ht="15.75" customHeight="1">
      <c r="A35" s="177" t="s">
        <v>47</v>
      </c>
      <c r="B35" s="172"/>
      <c r="C35" s="178" t="s">
        <v>52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