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<sst xmlns="http://schemas.openxmlformats.org/spreadsheetml/2006/main" count="379" uniqueCount="60">
  <si>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</si>
  <si>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</si>
  <si>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</si>
  <si>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</si>
  <si>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</si>
  <si>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</si>
  <si>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</si>
  <si>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</si>
  <si>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</si>
  <si>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</si>
  <si>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</si>
  <si>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</si>
  <si>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</si>
  <si>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</si>
  <si>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</si>
  <si>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</si>
  <si>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</si>
  <si>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</si>
  <si>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</si>
  <si>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</si>
  <si>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</si>
  <si>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</si>
  <si>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</si>
  <si>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</si>
  <si>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</si>
  <si>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</si>
  <si>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</si>
  <si>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</si>
  <si>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</si>
  <si>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</si>
  <si>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</si>
  <si>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</si>
  <si>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</si>
  <si>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</si>
  <si>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DevOps</t>
  </si>
  <si>
    <t>Process</t>
  </si>
  <si>
    <t>n.a.</t>
  </si>
  <si>
    <t>N</t>
  </si>
  <si>
    <t>&lt;add your comment here if any&gt;</t>
  </si>
  <si>
    <t>Journal</t>
  </si>
  <si>
    <t>journal of computing and information science in engineering</t>
  </si>
  <si>
    <t>artificial intelligence</t>
  </si>
  <si>
    <t>cyber physical security for factories</t>
  </si>
  <si>
    <t>cyber physical system design and operation</t>
  </si>
  <si>
    <t xml:space="preserve"> information management</t>
  </si>
  <si>
    <t>machine learning for engineering</t>
  </si>
  <si>
    <t>applications</t>
  </si>
  <si>
    <t>Future research directions (as stated by authors, if any)</t>
  </si>
  <si>
    <t xml:space="preserve">Reviewer </t>
  </si>
  <si>
    <t>Abbas Rahimi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</si>
  <si>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</si>
  <si>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</si>
  <si>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</si>
  <si>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</si>
  <si>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</si>
  <si>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</si>
  <si>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</si>
  <si>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</si>
  <si>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</si>
  <si>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r>
      <rPr>
        <rFont val="Arial"/>
        <i/>
        <color theme="1"/>
      </rPr>
      <t xml:space="preserve">The authors propose a framework for applying the Zero-Trust </t>
    </r>
    <r>
      <rPr>
        <rFont val="Arial"/>
        <b/>
        <i/>
        <color theme="1"/>
      </rPr>
      <t>philosophy</t>
    </r>
    <r>
      <rPr>
        <rFont val="Arial"/>
        <i/>
        <color theme="1"/>
      </rPr>
      <t xml:space="preserve"> to the entire process of designing, manufacturing, and operating systems, to increase their security and reliability. No concrete application of that phylosophy is proposed.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</si>
</sst>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35" fillId="9" fontId="1" numFmtId="1" xfId="0" applyAlignment="1" applyBorder="1" applyFont="1" applyNumberFormat="1">
      <alignment readingOrder="0"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33" fillId="4" fontId="1" numFmtId="1" xfId="0" applyAlignment="1" applyBorder="1" applyFont="1" applyNumberFormat="1">
      <alignment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The authors propose a framework for applying the Zero-Trust philosophy to the entire process of designing, manufacturing, and operating systems, to increase their security and reliability. No concrete application of that phylosophy is proposed.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DevOps</v>
      </c>
      <c r="D3" s="12" t="str">
        <f t="shared" si="1"/>
        <v>Process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Journal</v>
      </c>
      <c r="D13" s="25" t="str">
        <f t="shared" si="13"/>
        <v>journal of computing and information science in engineering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artificial intelligence</v>
      </c>
      <c r="D19" s="31" t="str">
        <f>K58</f>
        <v>cyber physical security for factories</v>
      </c>
      <c r="E19" s="31" t="str">
        <f>K59</f>
        <v>cyber physical system design and operation</v>
      </c>
      <c r="F19" s="31" t="str">
        <f>K60</f>
        <v> information management</v>
      </c>
      <c r="G19" s="31" t="str">
        <f>K61</f>
        <v>machine learning for engineering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DevOps</v>
      </c>
      <c r="D25" s="58" t="str">
        <f>'1'!E$3</f>
        <v>Process</v>
      </c>
      <c r="E25" s="59" t="str">
        <f t="shared" ref="E25:E36" si="18">CONCATENATE(C25," ",D25)</f>
        <v>DevOps Process</v>
      </c>
      <c r="F25" s="59"/>
      <c r="G25" s="59" t="str">
        <f>IFERROR(__xludf.DUMMYFUNCTION("IFNA(UNIQUE(FILTER(E25:E36, E25:E36&lt;&gt;""n.a. n.a."")),""n.a."")"),"DevOps Process")</f>
        <v>DevOps Process</v>
      </c>
      <c r="H25" s="59"/>
      <c r="I25" s="59" t="str">
        <f>IFERROR(__xludf.DUMMYFUNCTION("IFERROR(SPLIT($G25,"" ""),"""")"),"DevOps")</f>
        <v>DevOps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DevOps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artificial intelligence</v>
      </c>
      <c r="D57" s="96"/>
      <c r="E57" s="96"/>
      <c r="F57" s="96"/>
      <c r="G57" s="81" t="str">
        <f>IFERROR(__xludf.DUMMYFUNCTION("IFNA(UNIQUE(FILTER(C57:C66, C57:C66&lt;&gt;""n.a."")),""n.a."")"),"artificial intelligence")</f>
        <v>artificial intelligence</v>
      </c>
      <c r="H57" s="96"/>
      <c r="I57" s="82" t="str">
        <f t="shared" si="27"/>
        <v>artificial intelligence</v>
      </c>
      <c r="J57" s="96"/>
      <c r="K57" s="83" t="str">
        <f t="shared" si="28"/>
        <v>artificial intelligence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cyber physical security for factories</v>
      </c>
      <c r="D58" s="87"/>
      <c r="E58" s="87"/>
      <c r="F58" s="87"/>
      <c r="G58" s="87" t="str">
        <f>IFERROR(__xludf.DUMMYFUNCTION("""COMPUTED_VALUE"""),"cyber physical security for factories")</f>
        <v>cyber physical security for factories</v>
      </c>
      <c r="H58" s="87"/>
      <c r="I58" s="64" t="str">
        <f t="shared" si="27"/>
        <v>cyber physical security for factories</v>
      </c>
      <c r="J58" s="87"/>
      <c r="K58" s="65" t="str">
        <f t="shared" si="28"/>
        <v>cyber physical security for factories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cyber physical system design and operation</v>
      </c>
      <c r="D59" s="89"/>
      <c r="E59" s="89"/>
      <c r="F59" s="89"/>
      <c r="G59" s="89" t="str">
        <f>IFERROR(__xludf.DUMMYFUNCTION("""COMPUTED_VALUE"""),"cyber physical system design and operation")</f>
        <v>cyber physical system design and operation</v>
      </c>
      <c r="H59" s="89"/>
      <c r="I59" s="59" t="str">
        <f t="shared" si="27"/>
        <v>cyber physical system design and operation</v>
      </c>
      <c r="J59" s="89"/>
      <c r="K59" s="60" t="str">
        <f t="shared" si="28"/>
        <v>cyber physical system design and operation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 information management</v>
      </c>
      <c r="D60" s="87"/>
      <c r="E60" s="87"/>
      <c r="F60" s="87"/>
      <c r="G60" s="87" t="str">
        <f>IFERROR(__xludf.DUMMYFUNCTION("""COMPUTED_VALUE""")," information management")</f>
        <v> information management</v>
      </c>
      <c r="H60" s="87"/>
      <c r="I60" s="64" t="str">
        <f t="shared" si="27"/>
        <v> information management</v>
      </c>
      <c r="J60" s="87"/>
      <c r="K60" s="65" t="str">
        <f t="shared" si="28"/>
        <v> information management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machine learning for engineering</v>
      </c>
      <c r="D61" s="89"/>
      <c r="E61" s="89"/>
      <c r="F61" s="89"/>
      <c r="G61" s="89" t="str">
        <f>IFERROR(__xludf.DUMMYFUNCTION("""COMPUTED_VALUE"""),"machine learning for engineering")</f>
        <v>machine learning for engineering</v>
      </c>
      <c r="H61" s="89"/>
      <c r="I61" s="59" t="str">
        <f t="shared" si="27"/>
        <v>machine learning for engineering</v>
      </c>
      <c r="J61" s="89"/>
      <c r="K61" s="60" t="str">
        <f t="shared" si="28"/>
        <v>machine learning for engineering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Journal</v>
      </c>
      <c r="D67" s="12" t="str">
        <f>'1'!E13</f>
        <v>journal of computing and information science in engineering</v>
      </c>
      <c r="E67" s="59" t="str">
        <f t="shared" ref="E67:E68" si="29">CONCATENATE(C67,"---",D67)</f>
        <v>Journal---journal of computing and information science in engineering</v>
      </c>
      <c r="F67" s="59"/>
      <c r="G67" s="59" t="str">
        <f>IFERROR(__xludf.DUMMYFUNCTION("IFNA(UNIQUE(FILTER(E67:E68, E67:E68&lt;&gt;""n.a"")),""n.a."")"),"Journal---journal of computing and information science in engineering")</f>
        <v>Journal---journal of computing and information science in engineering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IFERROR(__xludf.DUMMYFUNCTION("""COMPUTED_VALUE"""),"journal of computing and information science in engineering")</f>
        <v>journal of computing and information science in engineering</v>
      </c>
      <c r="K67" s="60" t="str">
        <f t="shared" si="28"/>
        <v>Journal</v>
      </c>
      <c r="L67" s="60" t="str">
        <f>IF(NOT(J67=""),J67,"n.a.")</f>
        <v>journal of computing and information science in engineering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 t="str">
        <f>IFERROR(__xludf.DUMMYFUNCTION("""COMPUTED_VALUE"""),"n.a.---")</f>
        <v>n.a.---</v>
      </c>
      <c r="H68" s="64"/>
      <c r="I68" s="64" t="str">
        <f>IFERROR(__xludf.DUMMYFUNCTION("IFERROR(SPLIT($G68,""---""),"""")"),"n.a.")</f>
        <v>n.a.</v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4" width="9.0"/>
    <col customWidth="1" min="5" max="5" width="23.5"/>
    <col customWidth="1" min="6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1" t="s">
        <v>36</v>
      </c>
      <c r="G3" s="111" t="s">
        <v>36</v>
      </c>
      <c r="H3" s="111" t="s">
        <v>36</v>
      </c>
      <c r="I3" s="111" t="s">
        <v>36</v>
      </c>
      <c r="J3" s="111" t="s">
        <v>36</v>
      </c>
      <c r="K3" s="111" t="s">
        <v>36</v>
      </c>
      <c r="L3" s="111" t="s">
        <v>36</v>
      </c>
      <c r="M3" s="111" t="s">
        <v>36</v>
      </c>
      <c r="N3" s="111" t="s">
        <v>36</v>
      </c>
      <c r="O3" s="111" t="s">
        <v>36</v>
      </c>
      <c r="P3" s="111" t="s">
        <v>36</v>
      </c>
      <c r="Q3" s="111" t="s">
        <v>36</v>
      </c>
      <c r="R3" s="111" t="s">
        <v>36</v>
      </c>
      <c r="S3" s="111" t="s">
        <v>36</v>
      </c>
      <c r="T3" s="111" t="s">
        <v>36</v>
      </c>
      <c r="U3" s="111" t="s">
        <v>36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37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38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37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38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37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38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37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38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37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38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37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38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1">
        <v>1.0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38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36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38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4" t="s">
        <v>36</v>
      </c>
      <c r="E12" s="134" t="s">
        <v>36</v>
      </c>
      <c r="F12" s="134" t="s">
        <v>36</v>
      </c>
      <c r="G12" s="134" t="s">
        <v>36</v>
      </c>
      <c r="H12" s="134" t="s">
        <v>36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38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28" t="s">
        <v>39</v>
      </c>
      <c r="E13" s="135" t="s">
        <v>40</v>
      </c>
      <c r="F13" s="136"/>
      <c r="G13" s="136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38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38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7" t="str">
        <f t="shared" si="1"/>
        <v>N</v>
      </c>
      <c r="E15" s="140">
        <f t="shared" ref="E15:E16" si="3">IF(OR(EXACT(D4,"Y")),1,0)</f>
        <v>0</v>
      </c>
      <c r="F15" s="140">
        <f>IF(OR(EXACT(D6,"Y")),1,0)</f>
        <v>0</v>
      </c>
      <c r="G15" s="140">
        <f t="shared" si="2"/>
        <v>0</v>
      </c>
      <c r="H15" s="139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38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38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38</v>
      </c>
      <c r="W17" s="125"/>
    </row>
    <row r="18" ht="15.75" customHeight="1">
      <c r="A18" s="103">
        <v>3.0</v>
      </c>
      <c r="B18" s="143">
        <v>16.0</v>
      </c>
      <c r="C18" s="114" t="s">
        <v>23</v>
      </c>
      <c r="D18" s="144" t="s">
        <v>36</v>
      </c>
      <c r="E18" s="144" t="s">
        <v>36</v>
      </c>
      <c r="F18" s="144" t="s">
        <v>36</v>
      </c>
      <c r="G18" s="144" t="s">
        <v>36</v>
      </c>
      <c r="H18" s="144" t="s">
        <v>36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38</v>
      </c>
      <c r="W18" s="120"/>
    </row>
    <row r="19" ht="15.75" customHeight="1">
      <c r="A19" s="121">
        <v>3.0</v>
      </c>
      <c r="B19" s="145">
        <v>17.0</v>
      </c>
      <c r="C19" s="145" t="s">
        <v>24</v>
      </c>
      <c r="D19" s="146" t="s">
        <v>41</v>
      </c>
      <c r="E19" s="147" t="s">
        <v>42</v>
      </c>
      <c r="F19" s="148" t="s">
        <v>43</v>
      </c>
      <c r="G19" s="148" t="s">
        <v>44</v>
      </c>
      <c r="H19" s="148" t="s">
        <v>45</v>
      </c>
      <c r="I19" s="149"/>
      <c r="J19" s="117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1" t="s">
        <v>38</v>
      </c>
      <c r="W19" s="113"/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155"/>
      <c r="F20" s="155"/>
      <c r="G20" s="155"/>
      <c r="H20" s="156" t="s">
        <v>46</v>
      </c>
      <c r="I20" s="155"/>
      <c r="J20" s="117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07" t="s">
        <v>38</v>
      </c>
      <c r="W20" s="108"/>
    </row>
    <row r="21" ht="15.75" customHeight="1">
      <c r="A21" s="157">
        <v>4.0</v>
      </c>
      <c r="B21" s="158">
        <v>19.0</v>
      </c>
      <c r="C21" s="158" t="s">
        <v>47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2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2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2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2"/>
    </row>
    <row r="25" ht="15.75" customHeight="1">
      <c r="A25" s="163"/>
      <c r="B25" s="163"/>
      <c r="C25" s="163" t="s">
        <v>48</v>
      </c>
      <c r="D25" s="164" t="s">
        <v>49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5" t="s">
        <v>50</v>
      </c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  <c r="W26" s="169"/>
    </row>
    <row r="27" ht="15.75" customHeight="1">
      <c r="A27" s="165" t="s">
        <v>51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  <c r="W27" s="170"/>
    </row>
    <row r="28" ht="15.75" customHeight="1">
      <c r="A28" s="165" t="s">
        <v>52</v>
      </c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  <c r="W28" s="170"/>
    </row>
    <row r="29" ht="15.75" customHeight="1">
      <c r="A29" s="165" t="s">
        <v>53</v>
      </c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  <c r="W29" s="170"/>
    </row>
    <row r="30" ht="15.75" customHeight="1">
      <c r="A30" s="171"/>
      <c r="B30" s="171"/>
      <c r="C30" s="172"/>
      <c r="D30" s="173"/>
      <c r="E30" s="174"/>
      <c r="F30" s="174"/>
      <c r="G30" s="174"/>
      <c r="H30" s="174"/>
      <c r="I30" s="174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5" t="s">
        <v>54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13"/>
    </row>
    <row r="32" ht="15.75" customHeight="1">
      <c r="A32" s="178" t="s">
        <v>50</v>
      </c>
      <c r="B32" s="179"/>
      <c r="C32" s="178" t="s">
        <v>55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08"/>
    </row>
    <row r="33" ht="15.75" customHeight="1">
      <c r="A33" s="181" t="s">
        <v>51</v>
      </c>
      <c r="B33" s="176"/>
      <c r="C33" s="181" t="s">
        <v>56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3"/>
    </row>
    <row r="34" ht="15.75" customHeight="1">
      <c r="A34" s="178" t="s">
        <v>52</v>
      </c>
      <c r="B34" s="179"/>
      <c r="C34" s="178" t="s">
        <v>57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08"/>
    </row>
    <row r="35" ht="15.75" customHeight="1">
      <c r="A35" s="181" t="s">
        <v>53</v>
      </c>
      <c r="B35" s="176"/>
      <c r="C35" s="182" t="s">
        <v>58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3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4" t="s">
        <v>59</v>
      </c>
    </row>
    <row r="3" ht="15.75" customHeight="1">
      <c r="B3" s="109"/>
      <c r="C3" s="109"/>
      <c r="D3" s="111" t="s">
        <v>36</v>
      </c>
      <c r="E3" s="111" t="s">
        <v>36</v>
      </c>
      <c r="F3" s="111" t="s">
        <v>36</v>
      </c>
      <c r="G3" s="111" t="s">
        <v>36</v>
      </c>
      <c r="H3" s="111" t="s">
        <v>36</v>
      </c>
      <c r="I3" s="111" t="s">
        <v>36</v>
      </c>
      <c r="J3" s="111" t="s">
        <v>36</v>
      </c>
      <c r="K3" s="111" t="s">
        <v>36</v>
      </c>
      <c r="L3" s="111" t="s">
        <v>36</v>
      </c>
      <c r="M3" s="111" t="s">
        <v>36</v>
      </c>
      <c r="N3" s="111" t="s">
        <v>36</v>
      </c>
      <c r="O3" s="111" t="s">
        <v>36</v>
      </c>
      <c r="P3" s="111" t="s">
        <v>36</v>
      </c>
      <c r="Q3" s="111" t="s">
        <v>36</v>
      </c>
      <c r="R3" s="111" t="s">
        <v>36</v>
      </c>
      <c r="S3" s="111" t="s">
        <v>36</v>
      </c>
      <c r="T3" s="111" t="s">
        <v>36</v>
      </c>
      <c r="U3" s="111" t="s">
        <v>36</v>
      </c>
      <c r="V3" s="112"/>
    </row>
    <row r="4" ht="15.75" customHeight="1">
      <c r="A4" s="103">
        <v>1.0</v>
      </c>
      <c r="B4" s="185">
        <v>2.0</v>
      </c>
      <c r="C4" s="185" t="s">
        <v>9</v>
      </c>
      <c r="D4" s="115" t="s">
        <v>37</v>
      </c>
      <c r="E4" s="186"/>
      <c r="F4" s="186"/>
      <c r="G4" s="186"/>
      <c r="H4" s="186"/>
      <c r="I4" s="186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8" t="s">
        <v>38</v>
      </c>
    </row>
    <row r="5" ht="15.75" customHeight="1">
      <c r="A5" s="121">
        <v>1.0</v>
      </c>
      <c r="B5" s="189">
        <v>3.0</v>
      </c>
      <c r="C5" s="189" t="s">
        <v>10</v>
      </c>
      <c r="D5" s="123" t="s">
        <v>37</v>
      </c>
      <c r="E5" s="186"/>
      <c r="F5" s="186"/>
      <c r="G5" s="186"/>
      <c r="H5" s="186"/>
      <c r="I5" s="186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51" t="s">
        <v>38</v>
      </c>
    </row>
    <row r="6" ht="15.75" customHeight="1">
      <c r="A6" s="103">
        <v>1.0</v>
      </c>
      <c r="B6" s="185">
        <v>4.0</v>
      </c>
      <c r="C6" s="185" t="s">
        <v>11</v>
      </c>
      <c r="D6" s="115" t="s">
        <v>37</v>
      </c>
      <c r="E6" s="186"/>
      <c r="F6" s="186"/>
      <c r="G6" s="186"/>
      <c r="H6" s="186"/>
      <c r="I6" s="186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8" t="s">
        <v>38</v>
      </c>
    </row>
    <row r="7" ht="15.75" customHeight="1">
      <c r="A7" s="121">
        <v>1.0</v>
      </c>
      <c r="B7" s="190">
        <v>5.0</v>
      </c>
      <c r="C7" s="190" t="s">
        <v>12</v>
      </c>
      <c r="D7" s="128" t="s">
        <v>37</v>
      </c>
      <c r="E7" s="191"/>
      <c r="F7" s="191"/>
      <c r="G7" s="191"/>
      <c r="H7" s="191"/>
      <c r="I7" s="191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51" t="s">
        <v>38</v>
      </c>
    </row>
    <row r="8" ht="15.75" customHeight="1">
      <c r="A8" s="103">
        <v>1.0</v>
      </c>
      <c r="B8" s="192">
        <v>6.0</v>
      </c>
      <c r="C8" s="192" t="s">
        <v>13</v>
      </c>
      <c r="D8" s="131" t="s">
        <v>37</v>
      </c>
      <c r="E8" s="191"/>
      <c r="F8" s="191"/>
      <c r="G8" s="191"/>
      <c r="H8" s="191"/>
      <c r="I8" s="191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8" t="s">
        <v>38</v>
      </c>
    </row>
    <row r="9" ht="15.75" customHeight="1">
      <c r="A9" s="121">
        <v>1.0</v>
      </c>
      <c r="B9" s="190">
        <v>7.0</v>
      </c>
      <c r="C9" s="190" t="s">
        <v>14</v>
      </c>
      <c r="D9" s="128" t="s">
        <v>37</v>
      </c>
      <c r="E9" s="191"/>
      <c r="F9" s="191"/>
      <c r="G9" s="191"/>
      <c r="H9" s="191"/>
      <c r="I9" s="191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51" t="s">
        <v>38</v>
      </c>
    </row>
    <row r="10" ht="15.75" customHeight="1">
      <c r="A10" s="103">
        <v>2.0</v>
      </c>
      <c r="B10" s="192">
        <v>8.0</v>
      </c>
      <c r="C10" s="192" t="s">
        <v>15</v>
      </c>
      <c r="D10" s="131">
        <v>0.0</v>
      </c>
      <c r="E10" s="191"/>
      <c r="F10" s="191"/>
      <c r="G10" s="191"/>
      <c r="H10" s="191"/>
      <c r="I10" s="191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8" t="s">
        <v>38</v>
      </c>
    </row>
    <row r="11" ht="15.75" customHeight="1">
      <c r="A11" s="121">
        <v>2.0</v>
      </c>
      <c r="B11" s="190">
        <v>9.0</v>
      </c>
      <c r="C11" s="193" t="s">
        <v>16</v>
      </c>
      <c r="D11" s="194" t="s">
        <v>37</v>
      </c>
      <c r="E11" s="191"/>
      <c r="F11" s="191"/>
      <c r="G11" s="191"/>
      <c r="H11" s="191"/>
      <c r="I11" s="191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51" t="s">
        <v>38</v>
      </c>
    </row>
    <row r="12" ht="15.75" customHeight="1">
      <c r="A12" s="103" t="s">
        <v>32</v>
      </c>
      <c r="B12" s="192">
        <v>10.0</v>
      </c>
      <c r="C12" s="192" t="s">
        <v>17</v>
      </c>
      <c r="D12" s="134" t="s">
        <v>36</v>
      </c>
      <c r="E12" s="195" t="s">
        <v>36</v>
      </c>
      <c r="F12" s="195" t="s">
        <v>36</v>
      </c>
      <c r="G12" s="195" t="s">
        <v>36</v>
      </c>
      <c r="H12" s="195" t="s">
        <v>36</v>
      </c>
      <c r="I12" s="191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8" t="s">
        <v>38</v>
      </c>
    </row>
    <row r="13" ht="15.75" customHeight="1">
      <c r="A13" s="121">
        <v>3.0</v>
      </c>
      <c r="B13" s="190">
        <v>11.0</v>
      </c>
      <c r="C13" s="190" t="s">
        <v>18</v>
      </c>
      <c r="D13" s="196" t="s">
        <v>36</v>
      </c>
      <c r="E13" s="197"/>
      <c r="F13" s="198"/>
      <c r="G13" s="198"/>
      <c r="H13" s="191"/>
      <c r="I13" s="191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51" t="s">
        <v>38</v>
      </c>
    </row>
    <row r="14" ht="15.75" customHeight="1">
      <c r="A14" s="103">
        <v>1.0</v>
      </c>
      <c r="B14" s="192">
        <v>12.0</v>
      </c>
      <c r="C14" s="192" t="s">
        <v>19</v>
      </c>
      <c r="D14" s="137" t="str">
        <f t="shared" ref="D14:D16" si="1">IF(G14&gt;0,"Y","N")</f>
        <v>N</v>
      </c>
      <c r="E14" s="199">
        <f>IF(OR(EXACT(D7,"Y")),1,0)</f>
        <v>0</v>
      </c>
      <c r="F14" s="200">
        <f>IF(OR(EXACT(D9,"Y")),1,0)</f>
        <v>0</v>
      </c>
      <c r="G14" s="200">
        <f t="shared" ref="G14:G16" si="2">E14+F14</f>
        <v>0</v>
      </c>
      <c r="H14" s="201"/>
      <c r="I14" s="191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8" t="s">
        <v>38</v>
      </c>
    </row>
    <row r="15" ht="15.75" customHeight="1">
      <c r="A15" s="121">
        <v>1.0</v>
      </c>
      <c r="B15" s="190">
        <v>13.0</v>
      </c>
      <c r="C15" s="190" t="s">
        <v>20</v>
      </c>
      <c r="D15" s="137" t="str">
        <f t="shared" si="1"/>
        <v>N</v>
      </c>
      <c r="E15" s="202">
        <f t="shared" ref="E15:E16" si="3">IF(OR(EXACT(D4,"Y")),1,0)</f>
        <v>0</v>
      </c>
      <c r="F15" s="203">
        <f>IF(OR(EXACT(D6,"Y")),1,0)</f>
        <v>0</v>
      </c>
      <c r="G15" s="203">
        <f t="shared" si="2"/>
        <v>0</v>
      </c>
      <c r="H15" s="201"/>
      <c r="I15" s="191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51" t="s">
        <v>38</v>
      </c>
    </row>
    <row r="16" ht="15.75" customHeight="1">
      <c r="A16" s="103">
        <v>1.0</v>
      </c>
      <c r="B16" s="192">
        <v>14.0</v>
      </c>
      <c r="C16" s="192" t="s">
        <v>21</v>
      </c>
      <c r="D16" s="137" t="str">
        <f t="shared" si="1"/>
        <v>N</v>
      </c>
      <c r="E16" s="199">
        <f t="shared" si="3"/>
        <v>0</v>
      </c>
      <c r="F16" s="200">
        <f>IF(OR(EXACT(D8,"Y")),1,0)</f>
        <v>0</v>
      </c>
      <c r="G16" s="200">
        <f t="shared" si="2"/>
        <v>0</v>
      </c>
      <c r="H16" s="201"/>
      <c r="I16" s="191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8" t="s">
        <v>38</v>
      </c>
    </row>
    <row r="17" ht="15.75" customHeight="1">
      <c r="A17" s="121">
        <v>1.0</v>
      </c>
      <c r="B17" s="190">
        <v>15.0</v>
      </c>
      <c r="C17" s="190" t="s">
        <v>22</v>
      </c>
      <c r="D17" s="141" t="str">
        <f>IF(E17&gt;0,"Y","N")</f>
        <v>N</v>
      </c>
      <c r="E17" s="202">
        <f>IF(OR(AND(G14,OR(G15,G16)),AND(G15,OR(G14,G16)),AND(G16,OR(G14,G15))),1,0)</f>
        <v>0</v>
      </c>
      <c r="F17" s="204"/>
      <c r="G17" s="186"/>
      <c r="H17" s="191"/>
      <c r="I17" s="191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51" t="s">
        <v>38</v>
      </c>
    </row>
    <row r="18" ht="15.75" customHeight="1">
      <c r="A18" s="103">
        <v>3.0</v>
      </c>
      <c r="B18" s="205">
        <v>16.0</v>
      </c>
      <c r="C18" s="185" t="s">
        <v>23</v>
      </c>
      <c r="D18" s="206" t="s">
        <v>36</v>
      </c>
      <c r="E18" s="206" t="s">
        <v>36</v>
      </c>
      <c r="F18" s="206" t="s">
        <v>36</v>
      </c>
      <c r="G18" s="206" t="s">
        <v>36</v>
      </c>
      <c r="H18" s="206" t="s">
        <v>36</v>
      </c>
      <c r="I18" s="191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8" t="s">
        <v>38</v>
      </c>
    </row>
    <row r="19" ht="15.75" customHeight="1">
      <c r="A19" s="121">
        <v>3.0</v>
      </c>
      <c r="B19" s="145">
        <v>17.0</v>
      </c>
      <c r="C19" s="145" t="s">
        <v>24</v>
      </c>
      <c r="D19" s="207"/>
      <c r="E19" s="207"/>
      <c r="F19" s="208"/>
      <c r="G19" s="208"/>
      <c r="H19" s="208"/>
      <c r="I19" s="208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10" t="s">
        <v>38</v>
      </c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204"/>
      <c r="F20" s="204"/>
      <c r="G20" s="204"/>
      <c r="H20" s="204"/>
      <c r="I20" s="204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188" t="s">
        <v>38</v>
      </c>
    </row>
    <row r="21" ht="15.75" customHeight="1">
      <c r="A21" s="157">
        <v>4.0</v>
      </c>
      <c r="B21" s="158">
        <v>19.0</v>
      </c>
      <c r="C21" s="158" t="s">
        <v>47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48</v>
      </c>
      <c r="D25" s="163" t="s">
        <v>36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5" t="s">
        <v>50</v>
      </c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</row>
    <row r="27" ht="15.75" customHeight="1">
      <c r="A27" s="165" t="s">
        <v>51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 ht="15.75" customHeight="1">
      <c r="A28" s="165" t="s">
        <v>52</v>
      </c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</row>
    <row r="29" ht="15.75" customHeight="1">
      <c r="A29" s="165" t="s">
        <v>53</v>
      </c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 ht="15.75" customHeight="1">
      <c r="A30" s="171"/>
      <c r="B30" s="171"/>
      <c r="C30" s="17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5" t="s">
        <v>54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</row>
    <row r="32" ht="15.75" customHeight="1">
      <c r="A32" s="178" t="s">
        <v>50</v>
      </c>
      <c r="B32" s="179"/>
      <c r="C32" s="178" t="s">
        <v>55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</row>
    <row r="33" ht="15.75" customHeight="1">
      <c r="A33" s="181" t="s">
        <v>51</v>
      </c>
      <c r="B33" s="176"/>
      <c r="C33" s="181" t="s">
        <v>56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</row>
    <row r="34" ht="15.75" customHeight="1">
      <c r="A34" s="178" t="s">
        <v>52</v>
      </c>
      <c r="B34" s="179"/>
      <c r="C34" s="178" t="s">
        <v>57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</row>
    <row r="35" ht="15.75" customHeight="1">
      <c r="A35" s="181" t="s">
        <v>53</v>
      </c>
      <c r="B35" s="176"/>
      <c r="C35" s="182" t="s">
        <v>58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3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1" t="s">
        <v>36</v>
      </c>
      <c r="E3" s="111" t="s">
        <v>36</v>
      </c>
      <c r="F3" s="111" t="s">
        <v>36</v>
      </c>
      <c r="G3" s="111" t="s">
        <v>36</v>
      </c>
      <c r="H3" s="111" t="s">
        <v>36</v>
      </c>
      <c r="I3" s="111" t="s">
        <v>36</v>
      </c>
      <c r="J3" s="111" t="s">
        <v>36</v>
      </c>
      <c r="K3" s="111" t="s">
        <v>36</v>
      </c>
      <c r="L3" s="111" t="s">
        <v>36</v>
      </c>
      <c r="M3" s="111" t="s">
        <v>36</v>
      </c>
      <c r="N3" s="111" t="s">
        <v>36</v>
      </c>
      <c r="O3" s="111" t="s">
        <v>36</v>
      </c>
      <c r="P3" s="111" t="s">
        <v>36</v>
      </c>
      <c r="Q3" s="111" t="s">
        <v>36</v>
      </c>
      <c r="R3" s="111" t="s">
        <v>36</v>
      </c>
      <c r="S3" s="111" t="s">
        <v>36</v>
      </c>
      <c r="T3" s="111" t="s">
        <v>36</v>
      </c>
      <c r="U3" s="111" t="s">
        <v>36</v>
      </c>
      <c r="V3" s="112"/>
    </row>
    <row r="4" ht="15.75" customHeight="1">
      <c r="A4" s="103">
        <v>1.0</v>
      </c>
      <c r="B4" s="185">
        <v>2.0</v>
      </c>
      <c r="C4" s="185" t="s">
        <v>9</v>
      </c>
      <c r="D4" s="144" t="s">
        <v>36</v>
      </c>
      <c r="E4" s="186"/>
      <c r="F4" s="186"/>
      <c r="G4" s="186"/>
      <c r="H4" s="186"/>
      <c r="I4" s="186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8" t="s">
        <v>38</v>
      </c>
    </row>
    <row r="5" ht="15.75" customHeight="1">
      <c r="A5" s="121">
        <v>1.0</v>
      </c>
      <c r="B5" s="189">
        <v>3.0</v>
      </c>
      <c r="C5" s="189" t="s">
        <v>10</v>
      </c>
      <c r="D5" s="212" t="s">
        <v>36</v>
      </c>
      <c r="E5" s="186"/>
      <c r="F5" s="186"/>
      <c r="G5" s="186"/>
      <c r="H5" s="186"/>
      <c r="I5" s="186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51" t="s">
        <v>38</v>
      </c>
    </row>
    <row r="6" ht="15.75" customHeight="1">
      <c r="A6" s="103">
        <v>1.0</v>
      </c>
      <c r="B6" s="185">
        <v>4.0</v>
      </c>
      <c r="C6" s="185" t="s">
        <v>11</v>
      </c>
      <c r="D6" s="144" t="s">
        <v>36</v>
      </c>
      <c r="E6" s="186"/>
      <c r="F6" s="186"/>
      <c r="G6" s="186"/>
      <c r="H6" s="186"/>
      <c r="I6" s="186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8" t="s">
        <v>38</v>
      </c>
    </row>
    <row r="7" ht="15.75" customHeight="1">
      <c r="A7" s="121">
        <v>1.0</v>
      </c>
      <c r="B7" s="190">
        <v>5.0</v>
      </c>
      <c r="C7" s="190" t="s">
        <v>12</v>
      </c>
      <c r="D7" s="196" t="s">
        <v>36</v>
      </c>
      <c r="E7" s="191"/>
      <c r="F7" s="191"/>
      <c r="G7" s="191"/>
      <c r="H7" s="191"/>
      <c r="I7" s="191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51" t="s">
        <v>38</v>
      </c>
    </row>
    <row r="8" ht="15.75" customHeight="1">
      <c r="A8" s="103">
        <v>1.0</v>
      </c>
      <c r="B8" s="192">
        <v>6.0</v>
      </c>
      <c r="C8" s="192" t="s">
        <v>13</v>
      </c>
      <c r="D8" s="134" t="s">
        <v>36</v>
      </c>
      <c r="E8" s="191"/>
      <c r="F8" s="191"/>
      <c r="G8" s="191"/>
      <c r="H8" s="191"/>
      <c r="I8" s="191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8" t="s">
        <v>38</v>
      </c>
    </row>
    <row r="9" ht="15.75" customHeight="1">
      <c r="A9" s="121">
        <v>1.0</v>
      </c>
      <c r="B9" s="190">
        <v>7.0</v>
      </c>
      <c r="C9" s="190" t="s">
        <v>14</v>
      </c>
      <c r="D9" s="196" t="s">
        <v>36</v>
      </c>
      <c r="E9" s="191"/>
      <c r="F9" s="191"/>
      <c r="G9" s="191"/>
      <c r="H9" s="191"/>
      <c r="I9" s="191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51" t="s">
        <v>38</v>
      </c>
    </row>
    <row r="10" ht="15.75" customHeight="1">
      <c r="A10" s="103">
        <v>2.0</v>
      </c>
      <c r="B10" s="192">
        <v>8.0</v>
      </c>
      <c r="C10" s="192" t="s">
        <v>15</v>
      </c>
      <c r="D10" s="134" t="s">
        <v>36</v>
      </c>
      <c r="E10" s="191"/>
      <c r="F10" s="191"/>
      <c r="G10" s="191"/>
      <c r="H10" s="191"/>
      <c r="I10" s="191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8" t="s">
        <v>38</v>
      </c>
    </row>
    <row r="11" ht="15.75" customHeight="1">
      <c r="A11" s="121">
        <v>2.0</v>
      </c>
      <c r="B11" s="190">
        <v>9.0</v>
      </c>
      <c r="C11" s="193" t="s">
        <v>16</v>
      </c>
      <c r="D11" s="133" t="s">
        <v>36</v>
      </c>
      <c r="E11" s="191"/>
      <c r="F11" s="191"/>
      <c r="G11" s="191"/>
      <c r="H11" s="191"/>
      <c r="I11" s="191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51" t="s">
        <v>38</v>
      </c>
    </row>
    <row r="12" ht="15.75" customHeight="1">
      <c r="A12" s="103" t="s">
        <v>32</v>
      </c>
      <c r="B12" s="192">
        <v>10.0</v>
      </c>
      <c r="C12" s="192" t="s">
        <v>17</v>
      </c>
      <c r="D12" s="134" t="s">
        <v>36</v>
      </c>
      <c r="E12" s="195" t="s">
        <v>36</v>
      </c>
      <c r="F12" s="195" t="s">
        <v>36</v>
      </c>
      <c r="G12" s="195" t="s">
        <v>36</v>
      </c>
      <c r="H12" s="195" t="s">
        <v>36</v>
      </c>
      <c r="I12" s="191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8" t="s">
        <v>38</v>
      </c>
    </row>
    <row r="13" ht="15.75" customHeight="1">
      <c r="A13" s="121">
        <v>3.0</v>
      </c>
      <c r="B13" s="190">
        <v>11.0</v>
      </c>
      <c r="C13" s="190" t="s">
        <v>18</v>
      </c>
      <c r="D13" s="196" t="s">
        <v>36</v>
      </c>
      <c r="E13" s="197"/>
      <c r="F13" s="198"/>
      <c r="G13" s="198"/>
      <c r="H13" s="191"/>
      <c r="I13" s="191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51" t="s">
        <v>38</v>
      </c>
    </row>
    <row r="14" ht="15.75" customHeight="1">
      <c r="A14" s="103">
        <v>1.0</v>
      </c>
      <c r="B14" s="192">
        <v>12.0</v>
      </c>
      <c r="C14" s="192" t="s">
        <v>19</v>
      </c>
      <c r="D14" s="137" t="str">
        <f t="shared" ref="D14:D16" si="1">IF(G14&gt;0,"Y","N")</f>
        <v>N</v>
      </c>
      <c r="E14" s="199">
        <f>IF(OR(EXACT(D7,"Y")),1,0)</f>
        <v>0</v>
      </c>
      <c r="F14" s="200">
        <f>IF(OR(EXACT(D9,"Y")),1,0)</f>
        <v>0</v>
      </c>
      <c r="G14" s="200">
        <f t="shared" ref="G14:G16" si="2">E14+F14</f>
        <v>0</v>
      </c>
      <c r="H14" s="201"/>
      <c r="I14" s="191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8" t="s">
        <v>38</v>
      </c>
    </row>
    <row r="15" ht="15.75" customHeight="1">
      <c r="A15" s="121">
        <v>1.0</v>
      </c>
      <c r="B15" s="190">
        <v>13.0</v>
      </c>
      <c r="C15" s="190" t="s">
        <v>20</v>
      </c>
      <c r="D15" s="137" t="str">
        <f t="shared" si="1"/>
        <v>N</v>
      </c>
      <c r="E15" s="202">
        <f t="shared" ref="E15:E16" si="3">IF(OR(EXACT(D4,"Y")),1,0)</f>
        <v>0</v>
      </c>
      <c r="F15" s="203">
        <f>IF(OR(EXACT(D6,"Y")),1,0)</f>
        <v>0</v>
      </c>
      <c r="G15" s="203">
        <f t="shared" si="2"/>
        <v>0</v>
      </c>
      <c r="H15" s="201"/>
      <c r="I15" s="191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51" t="s">
        <v>38</v>
      </c>
    </row>
    <row r="16" ht="15.75" customHeight="1">
      <c r="A16" s="103">
        <v>1.0</v>
      </c>
      <c r="B16" s="192">
        <v>14.0</v>
      </c>
      <c r="C16" s="192" t="s">
        <v>21</v>
      </c>
      <c r="D16" s="137" t="str">
        <f t="shared" si="1"/>
        <v>N</v>
      </c>
      <c r="E16" s="199">
        <f t="shared" si="3"/>
        <v>0</v>
      </c>
      <c r="F16" s="200">
        <f>IF(OR(EXACT(D8,"Y")),1,0)</f>
        <v>0</v>
      </c>
      <c r="G16" s="200">
        <f t="shared" si="2"/>
        <v>0</v>
      </c>
      <c r="H16" s="201"/>
      <c r="I16" s="191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8" t="s">
        <v>38</v>
      </c>
    </row>
    <row r="17" ht="15.75" customHeight="1">
      <c r="A17" s="121">
        <v>1.0</v>
      </c>
      <c r="B17" s="190">
        <v>15.0</v>
      </c>
      <c r="C17" s="190" t="s">
        <v>22</v>
      </c>
      <c r="D17" s="141" t="str">
        <f>IF(E17&gt;0,"Y","N")</f>
        <v>N</v>
      </c>
      <c r="E17" s="202">
        <f>IF(OR(AND(G14,OR(G15,G16)),AND(G15,OR(G14,G16)),AND(G16,OR(G14,G15))),1,0)</f>
        <v>0</v>
      </c>
      <c r="F17" s="204"/>
      <c r="G17" s="186"/>
      <c r="H17" s="191"/>
      <c r="I17" s="191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51" t="s">
        <v>38</v>
      </c>
    </row>
    <row r="18" ht="15.75" customHeight="1">
      <c r="A18" s="103">
        <v>3.0</v>
      </c>
      <c r="B18" s="205">
        <v>16.0</v>
      </c>
      <c r="C18" s="185" t="s">
        <v>23</v>
      </c>
      <c r="D18" s="206" t="s">
        <v>36</v>
      </c>
      <c r="E18" s="206" t="s">
        <v>36</v>
      </c>
      <c r="F18" s="206" t="s">
        <v>36</v>
      </c>
      <c r="G18" s="206" t="s">
        <v>36</v>
      </c>
      <c r="H18" s="206" t="s">
        <v>36</v>
      </c>
      <c r="I18" s="191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8" t="s">
        <v>38</v>
      </c>
    </row>
    <row r="19" ht="15.75" customHeight="1">
      <c r="A19" s="121">
        <v>3.0</v>
      </c>
      <c r="B19" s="145">
        <v>17.0</v>
      </c>
      <c r="C19" s="145" t="s">
        <v>24</v>
      </c>
      <c r="D19" s="207"/>
      <c r="E19" s="207"/>
      <c r="F19" s="208"/>
      <c r="G19" s="208"/>
      <c r="H19" s="208"/>
      <c r="I19" s="208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10" t="s">
        <v>38</v>
      </c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204"/>
      <c r="F20" s="204"/>
      <c r="G20" s="204"/>
      <c r="H20" s="204"/>
      <c r="I20" s="204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188" t="s">
        <v>38</v>
      </c>
    </row>
    <row r="21" ht="15.75" customHeight="1">
      <c r="A21" s="157">
        <v>4.0</v>
      </c>
      <c r="B21" s="158">
        <v>19.0</v>
      </c>
      <c r="C21" s="158" t="s">
        <v>47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48</v>
      </c>
      <c r="D25" s="163" t="s">
        <v>36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5" t="s">
        <v>50</v>
      </c>
      <c r="B26" s="165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</row>
    <row r="27" ht="15.75" customHeight="1">
      <c r="A27" s="165" t="s">
        <v>51</v>
      </c>
      <c r="B27" s="165"/>
      <c r="C27" s="166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 ht="15.75" customHeight="1">
      <c r="A28" s="165" t="s">
        <v>52</v>
      </c>
      <c r="B28" s="165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</row>
    <row r="29" ht="15.75" customHeight="1">
      <c r="A29" s="165" t="s">
        <v>53</v>
      </c>
      <c r="B29" s="165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 ht="15.75" customHeight="1">
      <c r="A30" s="171"/>
      <c r="B30" s="171"/>
      <c r="C30" s="17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5" t="s">
        <v>54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</row>
    <row r="32" ht="15.75" customHeight="1">
      <c r="A32" s="178" t="s">
        <v>50</v>
      </c>
      <c r="B32" s="179"/>
      <c r="C32" s="178" t="s">
        <v>55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</row>
    <row r="33" ht="15.75" customHeight="1">
      <c r="A33" s="181" t="s">
        <v>51</v>
      </c>
      <c r="B33" s="176"/>
      <c r="C33" s="181" t="s">
        <v>56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</row>
    <row r="34" ht="15.75" customHeight="1">
      <c r="A34" s="178" t="s">
        <v>52</v>
      </c>
      <c r="B34" s="179"/>
      <c r="C34" s="178" t="s">
        <v>57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</row>
    <row r="35" ht="15.75" customHeight="1">
      <c r="A35" s="181" t="s">
        <v>53</v>
      </c>
      <c r="B35" s="176"/>
      <c r="C35" s="182" t="s">
        <v>58</v>
      </c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