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<sst xmlns="http://schemas.openxmlformats.org/spreadsheetml/2006/main" count="379" uniqueCount="66">
  <si>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</si>
  <si>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</si>
  <si>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</si>
  <si>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</si>
  <si>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</si>
  <si>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</si>
  <si>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</si>
  <si>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</si>
  <si>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</si>
  <si>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</si>
  <si>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</si>
  <si>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</si>
  <si>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</si>
  <si>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</si>
  <si>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</si>
  <si>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</si>
  <si>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</si>
  <si>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</si>
  <si>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</si>
  <si>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</si>
  <si>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</si>
  <si>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</si>
  <si>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</si>
  <si>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</si>
  <si>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</si>
  <si>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</si>
  <si>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</si>
  <si>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</si>
  <si>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</si>
  <si>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</si>
  <si>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</si>
  <si>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</si>
  <si>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</si>
  <si>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</si>
  <si>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</si>
  <si>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Resource</t>
  </si>
  <si>
    <t>DevOps</t>
  </si>
  <si>
    <t>Process</t>
  </si>
  <si>
    <t>n.a.</t>
  </si>
  <si>
    <t>Y</t>
  </si>
  <si>
    <t>&lt;add your comment here if any&gt;</t>
  </si>
  <si>
    <t>N</t>
  </si>
  <si>
    <t>Conference</t>
  </si>
  <si>
    <t>2022 International Conference on Computational Science and Computational Intelligence (CSCI)</t>
  </si>
  <si>
    <t>Future research directions (as stated by authors, if any)</t>
  </si>
  <si>
    <t xml:space="preserve">Reviewer </t>
  </si>
  <si>
    <t>Abbas Rahimi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</si>
  <si>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</si>
  <si>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</si>
  <si>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</si>
  <si>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</si>
  <si>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</si>
  <si>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</si>
  <si>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</si>
  <si>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</si>
  <si>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</si>
  <si>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paper presents a research paper on a framework for software specification completion, which is based on emergent behavior observed in DevOps. Thi framework integrates model-driven engineering and specification mining to effectively harness the emergent behavior, thereby enhancing the system models. The authors demonstrate the practical application of this framework through a case study of agent-based systems. The approach adopts formal model based on LTL formulas.</t>
  </si>
  <si>
    <t>Requirements</t>
  </si>
  <si>
    <t>Modelling</t>
  </si>
  <si>
    <t>Testing</t>
  </si>
  <si>
    <t>application domain independent</t>
  </si>
  <si>
    <t>Software Evolution</t>
  </si>
  <si>
    <t>Complex systems</t>
  </si>
  <si>
    <t>Formal methods</t>
  </si>
  <si>
    <t>Software development process</t>
  </si>
  <si>
    <t>Luca Berardinelli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</si>
</sst>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readingOrder="0" shrinkToFit="0" vertical="top" wrapText="1"/>
    </xf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readingOrder="0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readingOrder="0" shrinkToFit="0" vertical="bottom" wrapText="1"/>
    </xf>
    <xf borderId="25" fillId="3" fontId="1" numFmtId="1" xfId="0" applyAlignment="1" applyBorder="1" applyFont="1" applyNumberFormat="1">
      <alignment horizontal="right" shrinkToFit="0" vertical="bottom" wrapText="1"/>
    </xf>
    <xf borderId="33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shrinkToFit="0" vertical="bottom" wrapText="1"/>
    </xf>
    <xf borderId="4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The paper presents a research paper on a framework for software specification completion, which is based on emergent behavior observed in DevOps. Thi framework integrates model-driven engineering and specification mining to effectively harness the emergent behavior, thereby enhancing the system models. The authors demonstrate the practical application of this framework through a case study of agent-based systems. The approach adopts formal model based on LTL formulas.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MDE</v>
      </c>
      <c r="D3" s="12" t="str">
        <f t="shared" si="1"/>
        <v>Resource</v>
      </c>
      <c r="E3" s="12" t="str">
        <f t="shared" ref="E3:F3" si="2">K26</f>
        <v>DevOps</v>
      </c>
      <c r="F3" s="12" t="str">
        <f t="shared" si="2"/>
        <v>Process</v>
      </c>
      <c r="G3" s="12" t="str">
        <f t="shared" ref="G3:H3" si="3">K27</f>
        <v>MDE</v>
      </c>
      <c r="H3" s="12" t="str">
        <f t="shared" si="3"/>
        <v>Process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Requirements</v>
      </c>
      <c r="D12" s="23" t="str">
        <f>K38</f>
        <v>Modelling</v>
      </c>
      <c r="E12" s="23" t="str">
        <f>K39</f>
        <v>Testing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Conference</v>
      </c>
      <c r="D13" s="25" t="str">
        <f t="shared" si="13"/>
        <v>2022 International Conference on Computational Science and Computational Intelligence (CSCI)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2">
        <f t="shared" ref="D15:D16" si="15">IF(OR(EXACT(C4,"Y")),1,0)</f>
        <v>1</v>
      </c>
      <c r="E15" s="12">
        <f>IF(OR(EXACT(C6,"Y")),1,0)</f>
        <v>0</v>
      </c>
      <c r="F15" s="12">
        <f t="shared" si="14"/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application domain independent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DevOps</v>
      </c>
      <c r="D19" s="31" t="str">
        <f>K58</f>
        <v>Software Evolution</v>
      </c>
      <c r="E19" s="31" t="str">
        <f>K59</f>
        <v>Complex systems</v>
      </c>
      <c r="F19" s="31" t="str">
        <f>K60</f>
        <v>Formal methods</v>
      </c>
      <c r="G19" s="31" t="str">
        <f>K61</f>
        <v>Software development process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34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MDE</v>
      </c>
      <c r="D25" s="58" t="str">
        <f>'1'!E$3</f>
        <v>Resource</v>
      </c>
      <c r="E25" s="59" t="str">
        <f t="shared" ref="E25:E36" si="18">CONCATENATE(C25," ",D25)</f>
        <v>MDE Resource</v>
      </c>
      <c r="F25" s="59"/>
      <c r="G25" s="59" t="str">
        <f>IFERROR(__xludf.DUMMYFUNCTION("IFNA(UNIQUE(FILTER(E25:E36, E25:E36&lt;&gt;""n.a. n.a."")),""n.a."")"),"MDE Resource")</f>
        <v>MDE Resource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IFERROR(__xludf.DUMMYFUNCTION("""COMPUTED_VALUE"""),"Resource")</f>
        <v>Resource</v>
      </c>
      <c r="K25" s="60" t="str">
        <f t="shared" ref="K25:L25" si="17">IF(NOT(I25=""),I25,"n.a.")</f>
        <v>MDE</v>
      </c>
      <c r="L25" s="60" t="str">
        <f t="shared" si="17"/>
        <v>Resource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DevOps</v>
      </c>
      <c r="D26" s="58" t="str">
        <f>'1'!G$3</f>
        <v>Process</v>
      </c>
      <c r="E26" s="64" t="str">
        <f t="shared" si="18"/>
        <v>DevOps Process</v>
      </c>
      <c r="F26" s="64"/>
      <c r="G26" s="64" t="str">
        <f>IFERROR(__xludf.DUMMYFUNCTION("""COMPUTED_VALUE"""),"DevOps Process")</f>
        <v>DevOps Process</v>
      </c>
      <c r="H26" s="64"/>
      <c r="I26" s="64" t="str">
        <f>IFERROR(__xludf.DUMMYFUNCTION("IFERROR(SPLIT($G26,"" ""),"""")"),"DevOps")</f>
        <v>DevOps</v>
      </c>
      <c r="J26" s="64" t="str">
        <f>IFERROR(__xludf.DUMMYFUNCTION("""COMPUTED_VALUE"""),"Process")</f>
        <v>Process</v>
      </c>
      <c r="K26" s="65" t="str">
        <f t="shared" ref="K26:L26" si="19">IF(NOT(I26=""),I26,"n.a.")</f>
        <v>DevOps</v>
      </c>
      <c r="L26" s="65" t="str">
        <f t="shared" si="19"/>
        <v>Process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 t="str">
        <f>IFERROR(__xludf.DUMMYFUNCTION("""COMPUTED_VALUE"""),"MDE Process")</f>
        <v>MDE Process</v>
      </c>
      <c r="H27" s="59"/>
      <c r="I27" s="59" t="str">
        <f>IFERROR(__xludf.DUMMYFUNCTION("IFERROR(SPLIT($G27,"" ""),"""")"),"MDE")</f>
        <v>MDE</v>
      </c>
      <c r="J27" s="59" t="str">
        <f>IFERROR(__xludf.DUMMYFUNCTION("""COMPUTED_VALUE"""),"Process")</f>
        <v>Process</v>
      </c>
      <c r="K27" s="60" t="str">
        <f t="shared" ref="K27:L27" si="20">IF(NOT(I27=""),I27,"n.a.")</f>
        <v>MDE</v>
      </c>
      <c r="L27" s="60" t="str">
        <f t="shared" si="20"/>
        <v>Process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MDE</v>
      </c>
      <c r="D28" s="67" t="str">
        <f>'2'!E$3</f>
        <v>Process</v>
      </c>
      <c r="E28" s="64" t="str">
        <f t="shared" si="18"/>
        <v>MDE Process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DevOps</v>
      </c>
      <c r="D29" s="67" t="str">
        <f>'2'!G$3</f>
        <v>Process</v>
      </c>
      <c r="E29" s="59" t="str">
        <f t="shared" si="18"/>
        <v>DevOps Process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MDE</v>
      </c>
      <c r="D30" s="67" t="str">
        <f>'2'!I$3</f>
        <v>Resource</v>
      </c>
      <c r="E30" s="64" t="str">
        <f t="shared" si="18"/>
        <v>MDE Resource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C37:C46&lt;&gt;""n.a."")),""n.a."")"),"Requirements")</f>
        <v>Requirements</v>
      </c>
      <c r="H37" s="81"/>
      <c r="I37" s="82" t="str">
        <f t="shared" ref="I37:I66" si="27">G37</f>
        <v>Requirements</v>
      </c>
      <c r="J37" s="81"/>
      <c r="K37" s="83" t="str">
        <f t="shared" ref="K37:K68" si="28">IF(NOT(I37=""),I37,"n.a.")</f>
        <v>Requirements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 t="str">
        <f>IFERROR(__xludf.DUMMYFUNCTION("""COMPUTED_VALUE"""),"Modelling")</f>
        <v>Modelling</v>
      </c>
      <c r="H38" s="87"/>
      <c r="I38" s="64" t="str">
        <f t="shared" si="27"/>
        <v>Modelling</v>
      </c>
      <c r="J38" s="87"/>
      <c r="K38" s="65" t="str">
        <f t="shared" si="28"/>
        <v>Modelling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 t="str">
        <f>IFERROR(__xludf.DUMMYFUNCTION("""COMPUTED_VALUE"""),"Testing")</f>
        <v>Testing</v>
      </c>
      <c r="H39" s="89"/>
      <c r="I39" s="59" t="str">
        <f t="shared" si="27"/>
        <v>Testing</v>
      </c>
      <c r="J39" s="89"/>
      <c r="K39" s="60" t="str">
        <f t="shared" si="28"/>
        <v>Testing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Requirements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Modelling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Testing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C47:C56&lt;&gt;""n.a."")),""n.a."")"),"application domain independent")</f>
        <v>application domain independent</v>
      </c>
      <c r="H47" s="81"/>
      <c r="I47" s="82" t="str">
        <f t="shared" si="27"/>
        <v>application domain independent</v>
      </c>
      <c r="J47" s="81"/>
      <c r="K47" s="83" t="str">
        <f t="shared" si="28"/>
        <v>application domain independent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application domain independent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n.a.</v>
      </c>
      <c r="D57" s="96"/>
      <c r="E57" s="96"/>
      <c r="F57" s="96"/>
      <c r="G57" s="81" t="str">
        <f>IFERROR(__xludf.DUMMYFUNCTION("IFNA(UNIQUE(FILTER(C57:C66, C57:C66&lt;&gt;""n.a."")),""n.a."")"),"DevOps")</f>
        <v>DevOps</v>
      </c>
      <c r="H57" s="96"/>
      <c r="I57" s="82" t="str">
        <f t="shared" si="27"/>
        <v>DevOps</v>
      </c>
      <c r="J57" s="96"/>
      <c r="K57" s="83" t="str">
        <f t="shared" si="28"/>
        <v>DevOps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n.a.</v>
      </c>
      <c r="D58" s="87"/>
      <c r="E58" s="87"/>
      <c r="F58" s="87"/>
      <c r="G58" s="87" t="str">
        <f>IFERROR(__xludf.DUMMYFUNCTION("""COMPUTED_VALUE"""),"Software Evolution")</f>
        <v>Software Evolution</v>
      </c>
      <c r="H58" s="87"/>
      <c r="I58" s="64" t="str">
        <f t="shared" si="27"/>
        <v>Software Evolution</v>
      </c>
      <c r="J58" s="87"/>
      <c r="K58" s="65" t="str">
        <f t="shared" si="28"/>
        <v>Software Evolution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n.a.</v>
      </c>
      <c r="D59" s="89"/>
      <c r="E59" s="89"/>
      <c r="F59" s="89"/>
      <c r="G59" s="89" t="str">
        <f>IFERROR(__xludf.DUMMYFUNCTION("""COMPUTED_VALUE"""),"Complex systems")</f>
        <v>Complex systems</v>
      </c>
      <c r="H59" s="89"/>
      <c r="I59" s="59" t="str">
        <f t="shared" si="27"/>
        <v>Complex systems</v>
      </c>
      <c r="J59" s="89"/>
      <c r="K59" s="60" t="str">
        <f t="shared" si="28"/>
        <v>Complex systems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 t="str">
        <f>IFERROR(__xludf.DUMMYFUNCTION("""COMPUTED_VALUE"""),"Formal methods")</f>
        <v>Formal methods</v>
      </c>
      <c r="H60" s="87"/>
      <c r="I60" s="64" t="str">
        <f t="shared" si="27"/>
        <v>Formal methods</v>
      </c>
      <c r="J60" s="87"/>
      <c r="K60" s="65" t="str">
        <f t="shared" si="28"/>
        <v>Formal methods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 t="str">
        <f>IFERROR(__xludf.DUMMYFUNCTION("""COMPUTED_VALUE"""),"Software development process")</f>
        <v>Software development process</v>
      </c>
      <c r="H61" s="89"/>
      <c r="I61" s="59" t="str">
        <f t="shared" si="27"/>
        <v>Software development process</v>
      </c>
      <c r="J61" s="89"/>
      <c r="K61" s="60" t="str">
        <f t="shared" si="28"/>
        <v>Software development process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DevOps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Software Evolution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Complex systems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Formal methods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Software development process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Conference</v>
      </c>
      <c r="D67" s="12" t="str">
        <f>'1'!E13</f>
        <v>2022 International Conference on Computational Science and Computational Intelligence (CSCI)</v>
      </c>
      <c r="E67" s="59" t="str">
        <f t="shared" ref="E67:E68" si="29">CONCATENATE(C67,"---",D67)</f>
        <v>Conference---2022 International Conference on Computational Science and Computational Intelligence (CSCI)</v>
      </c>
      <c r="F67" s="59"/>
      <c r="G67" s="59" t="str">
        <f>IFERROR(__xludf.DUMMYFUNCTION("IFNA(UNIQUE(FILTER(E67:E68, E67:E68&lt;&gt;""n.a"")),""n.a."")"),"Conference---2022 International Conference on Computational Science and Computational Intelligence (CSCI)")</f>
        <v>Conference---2022 International Conference on Computational Science and Computational Intelligence (CSCI)</v>
      </c>
      <c r="H67" s="59"/>
      <c r="I67" s="59" t="str">
        <f>IFERROR(__xludf.DUMMYFUNCTION("IFERROR(SPLIT($G67,""---""),"""")"),"Conference")</f>
        <v>Conference</v>
      </c>
      <c r="J67" s="59" t="str">
        <f>IFERROR(__xludf.DUMMYFUNCTION("""COMPUTED_VALUE"""),"2022 International Conference on Computational Science and Computational Intelligence (CSCI)")</f>
        <v>2022 International Conference on Computational Science and Computational Intelligence (CSCI)</v>
      </c>
      <c r="K67" s="60" t="str">
        <f t="shared" si="28"/>
        <v>Conference</v>
      </c>
      <c r="L67" s="60" t="str">
        <f>IF(NOT(J67=""),J67,"n.a.")</f>
        <v>2022 International Conference on Computational Science and Computational Intelligence (CSCI)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Conference</v>
      </c>
      <c r="D68" s="23" t="str">
        <f>'2'!E13</f>
        <v>2022 International Conference on Computational Science and Computational Intelligence (CSCI)</v>
      </c>
      <c r="E68" s="64" t="str">
        <f t="shared" si="29"/>
        <v>Conference---2022 International Conference on Computational Science and Computational Intelligence (CSCI)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4" width="9.0"/>
    <col customWidth="1" min="5" max="5" width="26.75"/>
    <col customWidth="1" min="6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35</v>
      </c>
      <c r="F3" s="110" t="s">
        <v>36</v>
      </c>
      <c r="G3" s="110" t="s">
        <v>37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  <c r="W3" s="113"/>
    </row>
    <row r="4" ht="15.75" customHeight="1">
      <c r="A4" s="103">
        <v>1.0</v>
      </c>
      <c r="B4" s="114">
        <v>2.0</v>
      </c>
      <c r="C4" s="114" t="s">
        <v>9</v>
      </c>
      <c r="D4" s="115" t="s">
        <v>39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40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41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40</v>
      </c>
      <c r="W5" s="125"/>
    </row>
    <row r="6" ht="15.75" customHeight="1">
      <c r="A6" s="103">
        <v>1.0</v>
      </c>
      <c r="B6" s="114">
        <v>4.0</v>
      </c>
      <c r="C6" s="114" t="s">
        <v>11</v>
      </c>
      <c r="D6" s="115" t="s">
        <v>41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40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41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4" t="s">
        <v>40</v>
      </c>
      <c r="W7" s="125"/>
    </row>
    <row r="8" ht="15.75" customHeight="1">
      <c r="A8" s="103">
        <v>1.0</v>
      </c>
      <c r="B8" s="130">
        <v>6.0</v>
      </c>
      <c r="C8" s="130" t="s">
        <v>13</v>
      </c>
      <c r="D8" s="131" t="s">
        <v>41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40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28" t="s">
        <v>41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4" t="s">
        <v>40</v>
      </c>
      <c r="W9" s="125"/>
    </row>
    <row r="10" ht="15.75" customHeight="1">
      <c r="A10" s="103">
        <v>2.0</v>
      </c>
      <c r="B10" s="130">
        <v>8.0</v>
      </c>
      <c r="C10" s="130" t="s">
        <v>15</v>
      </c>
      <c r="D10" s="131">
        <v>1.0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6" t="s">
        <v>40</v>
      </c>
      <c r="W10" s="120"/>
    </row>
    <row r="11" ht="15.75" customHeight="1">
      <c r="A11" s="121">
        <v>2.0</v>
      </c>
      <c r="B11" s="127">
        <v>9.0</v>
      </c>
      <c r="C11" s="132" t="s">
        <v>16</v>
      </c>
      <c r="D11" s="133" t="s">
        <v>41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4" t="s">
        <v>40</v>
      </c>
      <c r="W11" s="125"/>
    </row>
    <row r="12" ht="15.75" customHeight="1">
      <c r="A12" s="103" t="s">
        <v>32</v>
      </c>
      <c r="B12" s="130">
        <v>10.0</v>
      </c>
      <c r="C12" s="130" t="s">
        <v>17</v>
      </c>
      <c r="D12" s="134" t="s">
        <v>38</v>
      </c>
      <c r="E12" s="134" t="s">
        <v>38</v>
      </c>
      <c r="F12" s="134" t="s">
        <v>38</v>
      </c>
      <c r="G12" s="134" t="s">
        <v>38</v>
      </c>
      <c r="H12" s="134" t="s">
        <v>38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40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28" t="s">
        <v>42</v>
      </c>
      <c r="E13" s="135" t="s">
        <v>43</v>
      </c>
      <c r="F13" s="136"/>
      <c r="G13" s="136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4" t="s">
        <v>40</v>
      </c>
      <c r="W13" s="125"/>
    </row>
    <row r="14" ht="15.75" customHeight="1">
      <c r="A14" s="103">
        <v>1.0</v>
      </c>
      <c r="B14" s="130">
        <v>12.0</v>
      </c>
      <c r="C14" s="130" t="s">
        <v>19</v>
      </c>
      <c r="D14" s="137" t="str">
        <f t="shared" ref="D14:D16" si="1">IF(G14&gt;0,"Y","N")</f>
        <v>N</v>
      </c>
      <c r="E14" s="138">
        <f>IF(OR(EXACT(D7,"Y")),1,0)</f>
        <v>0</v>
      </c>
      <c r="F14" s="138">
        <f>IF(OR(EXACT(D9,"Y")),1,0)</f>
        <v>0</v>
      </c>
      <c r="G14" s="138">
        <f t="shared" ref="G14:G16" si="2">E14+F14</f>
        <v>0</v>
      </c>
      <c r="H14" s="139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40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7" t="str">
        <f t="shared" si="1"/>
        <v>Y</v>
      </c>
      <c r="E15" s="140">
        <f t="shared" ref="E15:E16" si="3">IF(OR(EXACT(D4,"Y")),1,0)</f>
        <v>1</v>
      </c>
      <c r="F15" s="140">
        <f>IF(OR(EXACT(D6,"Y")),1,0)</f>
        <v>0</v>
      </c>
      <c r="G15" s="140">
        <f t="shared" si="2"/>
        <v>1</v>
      </c>
      <c r="H15" s="139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40</v>
      </c>
      <c r="W15" s="125"/>
    </row>
    <row r="16" ht="15.75" customHeight="1">
      <c r="A16" s="103">
        <v>1.0</v>
      </c>
      <c r="B16" s="130">
        <v>14.0</v>
      </c>
      <c r="C16" s="130" t="s">
        <v>21</v>
      </c>
      <c r="D16" s="137" t="str">
        <f t="shared" si="1"/>
        <v>N</v>
      </c>
      <c r="E16" s="138">
        <f t="shared" si="3"/>
        <v>0</v>
      </c>
      <c r="F16" s="138">
        <f>IF(OR(EXACT(D8,"Y")),1,0)</f>
        <v>0</v>
      </c>
      <c r="G16" s="138">
        <f t="shared" si="2"/>
        <v>0</v>
      </c>
      <c r="H16" s="139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40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1" t="str">
        <f>IF(E17&gt;0,"Y","N")</f>
        <v>N</v>
      </c>
      <c r="E17" s="140">
        <f>IF(OR(AND(G14,OR(G15,G16)),AND(G15,OR(G14,G16)),AND(G16,OR(G14,G15))),1,0)</f>
        <v>0</v>
      </c>
      <c r="F17" s="142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40</v>
      </c>
      <c r="W17" s="125"/>
    </row>
    <row r="18" ht="15.75" customHeight="1">
      <c r="A18" s="103">
        <v>3.0</v>
      </c>
      <c r="B18" s="143">
        <v>16.0</v>
      </c>
      <c r="C18" s="114" t="s">
        <v>23</v>
      </c>
      <c r="D18" s="144" t="s">
        <v>38</v>
      </c>
      <c r="E18" s="144" t="s">
        <v>38</v>
      </c>
      <c r="F18" s="144" t="s">
        <v>38</v>
      </c>
      <c r="G18" s="144" t="s">
        <v>38</v>
      </c>
      <c r="H18" s="144" t="s">
        <v>38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40</v>
      </c>
      <c r="W18" s="120"/>
    </row>
    <row r="19" ht="15.75" customHeight="1">
      <c r="A19" s="121">
        <v>3.0</v>
      </c>
      <c r="B19" s="145">
        <v>17.0</v>
      </c>
      <c r="C19" s="145" t="s">
        <v>24</v>
      </c>
      <c r="D19" s="146"/>
      <c r="E19" s="147"/>
      <c r="F19" s="148"/>
      <c r="G19" s="148"/>
      <c r="H19" s="148"/>
      <c r="I19" s="148"/>
      <c r="J19" s="117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50" t="s">
        <v>40</v>
      </c>
      <c r="W19" s="113"/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Y</v>
      </c>
      <c r="E20" s="154"/>
      <c r="F20" s="154"/>
      <c r="G20" s="154"/>
      <c r="H20" s="154"/>
      <c r="I20" s="154"/>
      <c r="J20" s="117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07" t="s">
        <v>40</v>
      </c>
      <c r="W20" s="108"/>
    </row>
    <row r="21" ht="15.75" customHeight="1">
      <c r="A21" s="155">
        <v>4.0</v>
      </c>
      <c r="B21" s="156">
        <v>19.0</v>
      </c>
      <c r="C21" s="156" t="s">
        <v>44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  <c r="W21" s="160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  <c r="W22" s="160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  <c r="W23" s="160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  <c r="W24" s="160"/>
    </row>
    <row r="25" ht="15.75" customHeight="1">
      <c r="A25" s="161"/>
      <c r="B25" s="161"/>
      <c r="C25" s="161" t="s">
        <v>45</v>
      </c>
      <c r="D25" s="162" t="s">
        <v>46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3" t="s">
        <v>47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  <c r="W26" s="167"/>
    </row>
    <row r="27" ht="15.75" customHeight="1">
      <c r="A27" s="163" t="s">
        <v>48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  <c r="W27" s="168"/>
    </row>
    <row r="28" ht="15.75" customHeight="1">
      <c r="A28" s="163" t="s">
        <v>49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W28" s="168"/>
    </row>
    <row r="29" ht="15.75" customHeight="1">
      <c r="A29" s="163" t="s">
        <v>50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  <c r="W29" s="168"/>
    </row>
    <row r="30" ht="15.75" customHeight="1">
      <c r="A30" s="169"/>
      <c r="B30" s="169"/>
      <c r="C30" s="170"/>
      <c r="D30" s="171"/>
      <c r="E30" s="172"/>
      <c r="F30" s="172"/>
      <c r="G30" s="172"/>
      <c r="H30" s="172"/>
      <c r="I30" s="172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3" t="s">
        <v>51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13"/>
    </row>
    <row r="32" ht="15.75" customHeight="1">
      <c r="A32" s="176" t="s">
        <v>47</v>
      </c>
      <c r="B32" s="177"/>
      <c r="C32" s="176" t="s">
        <v>52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08"/>
    </row>
    <row r="33" ht="15.75" customHeight="1">
      <c r="A33" s="179" t="s">
        <v>48</v>
      </c>
      <c r="B33" s="174"/>
      <c r="C33" s="179" t="s">
        <v>53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13"/>
    </row>
    <row r="34" ht="15.75" customHeight="1">
      <c r="A34" s="176" t="s">
        <v>49</v>
      </c>
      <c r="B34" s="177"/>
      <c r="C34" s="176" t="s">
        <v>54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08"/>
    </row>
    <row r="35" ht="15.75" customHeight="1">
      <c r="A35" s="179" t="s">
        <v>50</v>
      </c>
      <c r="B35" s="174"/>
      <c r="C35" s="180" t="s">
        <v>55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1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2" t="s">
        <v>56</v>
      </c>
    </row>
    <row r="3" ht="15.75" customHeight="1">
      <c r="B3" s="109"/>
      <c r="C3" s="109"/>
      <c r="D3" s="110" t="s">
        <v>34</v>
      </c>
      <c r="E3" s="110" t="s">
        <v>37</v>
      </c>
      <c r="F3" s="110" t="s">
        <v>36</v>
      </c>
      <c r="G3" s="110" t="s">
        <v>37</v>
      </c>
      <c r="H3" s="110" t="s">
        <v>34</v>
      </c>
      <c r="I3" s="110" t="s">
        <v>35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</row>
    <row r="4" ht="15.75" customHeight="1">
      <c r="A4" s="103">
        <v>1.0</v>
      </c>
      <c r="B4" s="183">
        <v>2.0</v>
      </c>
      <c r="C4" s="183" t="s">
        <v>9</v>
      </c>
      <c r="D4" s="115" t="s">
        <v>39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40</v>
      </c>
    </row>
    <row r="5" ht="15.75" customHeight="1">
      <c r="A5" s="121">
        <v>1.0</v>
      </c>
      <c r="B5" s="187">
        <v>3.0</v>
      </c>
      <c r="C5" s="187" t="s">
        <v>10</v>
      </c>
      <c r="D5" s="123" t="s">
        <v>41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0" t="s">
        <v>40</v>
      </c>
    </row>
    <row r="6" ht="15.75" customHeight="1">
      <c r="A6" s="103">
        <v>1.0</v>
      </c>
      <c r="B6" s="183">
        <v>4.0</v>
      </c>
      <c r="C6" s="183" t="s">
        <v>11</v>
      </c>
      <c r="D6" s="115" t="s">
        <v>41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40</v>
      </c>
    </row>
    <row r="7" ht="15.75" customHeight="1">
      <c r="A7" s="121">
        <v>1.0</v>
      </c>
      <c r="B7" s="188">
        <v>5.0</v>
      </c>
      <c r="C7" s="188" t="s">
        <v>12</v>
      </c>
      <c r="D7" s="128" t="s">
        <v>41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0" t="s">
        <v>40</v>
      </c>
    </row>
    <row r="8" ht="15.75" customHeight="1">
      <c r="A8" s="103">
        <v>1.0</v>
      </c>
      <c r="B8" s="190">
        <v>6.0</v>
      </c>
      <c r="C8" s="190" t="s">
        <v>13</v>
      </c>
      <c r="D8" s="131" t="s">
        <v>41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40</v>
      </c>
    </row>
    <row r="9" ht="15.75" customHeight="1">
      <c r="A9" s="121">
        <v>1.0</v>
      </c>
      <c r="B9" s="188">
        <v>7.0</v>
      </c>
      <c r="C9" s="188" t="s">
        <v>14</v>
      </c>
      <c r="D9" s="128" t="s">
        <v>41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0" t="s">
        <v>40</v>
      </c>
    </row>
    <row r="10" ht="15.75" customHeight="1">
      <c r="A10" s="103">
        <v>2.0</v>
      </c>
      <c r="B10" s="190">
        <v>8.0</v>
      </c>
      <c r="C10" s="190" t="s">
        <v>15</v>
      </c>
      <c r="D10" s="131">
        <v>1.0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40</v>
      </c>
    </row>
    <row r="11" ht="15.75" customHeight="1">
      <c r="A11" s="121">
        <v>2.0</v>
      </c>
      <c r="B11" s="188">
        <v>9.0</v>
      </c>
      <c r="C11" s="191" t="s">
        <v>16</v>
      </c>
      <c r="D11" s="133" t="s">
        <v>39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0" t="s">
        <v>40</v>
      </c>
    </row>
    <row r="12" ht="15.75" customHeight="1">
      <c r="A12" s="103" t="s">
        <v>32</v>
      </c>
      <c r="B12" s="190">
        <v>10.0</v>
      </c>
      <c r="C12" s="190" t="s">
        <v>17</v>
      </c>
      <c r="D12" s="131" t="s">
        <v>57</v>
      </c>
      <c r="E12" s="192" t="s">
        <v>58</v>
      </c>
      <c r="F12" s="192" t="s">
        <v>59</v>
      </c>
      <c r="G12" s="193" t="s">
        <v>38</v>
      </c>
      <c r="H12" s="193" t="s">
        <v>38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40</v>
      </c>
    </row>
    <row r="13" ht="15.75" customHeight="1">
      <c r="A13" s="121">
        <v>3.0</v>
      </c>
      <c r="B13" s="188">
        <v>11.0</v>
      </c>
      <c r="C13" s="188" t="s">
        <v>18</v>
      </c>
      <c r="D13" s="128" t="s">
        <v>42</v>
      </c>
      <c r="E13" s="194" t="s">
        <v>43</v>
      </c>
      <c r="F13" s="195"/>
      <c r="G13" s="195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0" t="s">
        <v>40</v>
      </c>
    </row>
    <row r="14" ht="15.75" customHeight="1">
      <c r="A14" s="103">
        <v>1.0</v>
      </c>
      <c r="B14" s="190">
        <v>12.0</v>
      </c>
      <c r="C14" s="190" t="s">
        <v>19</v>
      </c>
      <c r="D14" s="137" t="str">
        <f t="shared" ref="D14:D16" si="1">IF(G14&gt;0,"Y","N")</f>
        <v>N</v>
      </c>
      <c r="E14" s="196">
        <f>IF(OR(EXACT(D7,"Y")),1,0)</f>
        <v>0</v>
      </c>
      <c r="F14" s="197">
        <f>IF(OR(EXACT(D9,"Y")),1,0)</f>
        <v>0</v>
      </c>
      <c r="G14" s="197">
        <f t="shared" ref="G14:G16" si="2">E14+F14</f>
        <v>0</v>
      </c>
      <c r="H14" s="198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40</v>
      </c>
    </row>
    <row r="15" ht="15.75" customHeight="1">
      <c r="A15" s="121">
        <v>1.0</v>
      </c>
      <c r="B15" s="188">
        <v>13.0</v>
      </c>
      <c r="C15" s="188" t="s">
        <v>20</v>
      </c>
      <c r="D15" s="137" t="str">
        <f t="shared" si="1"/>
        <v>Y</v>
      </c>
      <c r="E15" s="199">
        <f t="shared" ref="E15:E16" si="3">IF(OR(EXACT(D4,"Y")),1,0)</f>
        <v>1</v>
      </c>
      <c r="F15" s="200">
        <f>IF(OR(EXACT(D6,"Y")),1,0)</f>
        <v>0</v>
      </c>
      <c r="G15" s="200">
        <f t="shared" si="2"/>
        <v>1</v>
      </c>
      <c r="H15" s="198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0" t="s">
        <v>40</v>
      </c>
    </row>
    <row r="16" ht="15.75" customHeight="1">
      <c r="A16" s="103">
        <v>1.0</v>
      </c>
      <c r="B16" s="190">
        <v>14.0</v>
      </c>
      <c r="C16" s="190" t="s">
        <v>21</v>
      </c>
      <c r="D16" s="137" t="str">
        <f t="shared" si="1"/>
        <v>N</v>
      </c>
      <c r="E16" s="196">
        <f t="shared" si="3"/>
        <v>0</v>
      </c>
      <c r="F16" s="197">
        <f>IF(OR(EXACT(D8,"Y")),1,0)</f>
        <v>0</v>
      </c>
      <c r="G16" s="197">
        <f t="shared" si="2"/>
        <v>0</v>
      </c>
      <c r="H16" s="198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40</v>
      </c>
    </row>
    <row r="17" ht="15.75" customHeight="1">
      <c r="A17" s="121">
        <v>1.0</v>
      </c>
      <c r="B17" s="188">
        <v>15.0</v>
      </c>
      <c r="C17" s="188" t="s">
        <v>22</v>
      </c>
      <c r="D17" s="141" t="str">
        <f>IF(E17&gt;0,"Y","N")</f>
        <v>N</v>
      </c>
      <c r="E17" s="199">
        <f>IF(OR(AND(G14,OR(G15,G16)),AND(G15,OR(G14,G16)),AND(G16,OR(G14,G15))),1,0)</f>
        <v>0</v>
      </c>
      <c r="F17" s="201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0" t="s">
        <v>40</v>
      </c>
    </row>
    <row r="18" ht="15.75" customHeight="1">
      <c r="A18" s="103">
        <v>3.0</v>
      </c>
      <c r="B18" s="202">
        <v>16.0</v>
      </c>
      <c r="C18" s="183" t="s">
        <v>23</v>
      </c>
      <c r="D18" s="203" t="s">
        <v>60</v>
      </c>
      <c r="E18" s="204" t="s">
        <v>38</v>
      </c>
      <c r="F18" s="204" t="s">
        <v>38</v>
      </c>
      <c r="G18" s="204" t="s">
        <v>38</v>
      </c>
      <c r="H18" s="204" t="s">
        <v>38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40</v>
      </c>
    </row>
    <row r="19" ht="15.75" customHeight="1">
      <c r="A19" s="121">
        <v>3.0</v>
      </c>
      <c r="B19" s="145">
        <v>17.0</v>
      </c>
      <c r="C19" s="145" t="s">
        <v>24</v>
      </c>
      <c r="D19" s="205" t="s">
        <v>36</v>
      </c>
      <c r="E19" s="205" t="s">
        <v>61</v>
      </c>
      <c r="F19" s="206" t="s">
        <v>62</v>
      </c>
      <c r="G19" s="206" t="s">
        <v>63</v>
      </c>
      <c r="H19" s="206" t="s">
        <v>64</v>
      </c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40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Y</v>
      </c>
      <c r="E20" s="201"/>
      <c r="F20" s="201"/>
      <c r="G20" s="201"/>
      <c r="H20" s="201"/>
      <c r="I20" s="201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6" t="s">
        <v>40</v>
      </c>
    </row>
    <row r="21" ht="15.75" customHeight="1">
      <c r="A21" s="155">
        <v>4.0</v>
      </c>
      <c r="B21" s="156">
        <v>19.0</v>
      </c>
      <c r="C21" s="156" t="s">
        <v>44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 ht="15.75" customHeight="1">
      <c r="A25" s="161"/>
      <c r="B25" s="161"/>
      <c r="C25" s="161" t="s">
        <v>45</v>
      </c>
      <c r="D25" s="162" t="s">
        <v>65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3" t="s">
        <v>47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 ht="15.75" customHeight="1">
      <c r="A27" s="163" t="s">
        <v>48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 ht="15.75" customHeight="1">
      <c r="A28" s="163" t="s">
        <v>49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 ht="15.75" customHeight="1">
      <c r="A29" s="163" t="s">
        <v>50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 ht="15.75" customHeight="1">
      <c r="A30" s="169"/>
      <c r="B30" s="169"/>
      <c r="C30" s="1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3" t="s">
        <v>51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ht="15.75" customHeight="1">
      <c r="A32" s="176" t="s">
        <v>47</v>
      </c>
      <c r="B32" s="177"/>
      <c r="C32" s="176" t="s">
        <v>52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</row>
    <row r="33" ht="15.75" customHeight="1">
      <c r="A33" s="179" t="s">
        <v>48</v>
      </c>
      <c r="B33" s="174"/>
      <c r="C33" s="179" t="s">
        <v>53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ht="15.75" customHeight="1">
      <c r="A34" s="176" t="s">
        <v>49</v>
      </c>
      <c r="B34" s="177"/>
      <c r="C34" s="176" t="s">
        <v>54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</row>
    <row r="35" ht="15.75" customHeight="1">
      <c r="A35" s="179" t="s">
        <v>50</v>
      </c>
      <c r="B35" s="174"/>
      <c r="C35" s="180" t="s">
        <v>55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1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</row>
    <row r="3" ht="15.75" customHeight="1">
      <c r="B3" s="109"/>
      <c r="C3" s="109"/>
      <c r="D3" s="111" t="s">
        <v>38</v>
      </c>
      <c r="E3" s="111" t="s">
        <v>38</v>
      </c>
      <c r="F3" s="111" t="s">
        <v>38</v>
      </c>
      <c r="G3" s="111" t="s">
        <v>38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</row>
    <row r="4" ht="15.75" customHeight="1">
      <c r="A4" s="103">
        <v>1.0</v>
      </c>
      <c r="B4" s="183">
        <v>2.0</v>
      </c>
      <c r="C4" s="183" t="s">
        <v>9</v>
      </c>
      <c r="D4" s="144" t="s">
        <v>38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40</v>
      </c>
    </row>
    <row r="5" ht="15.75" customHeight="1">
      <c r="A5" s="121">
        <v>1.0</v>
      </c>
      <c r="B5" s="187">
        <v>3.0</v>
      </c>
      <c r="C5" s="187" t="s">
        <v>10</v>
      </c>
      <c r="D5" s="211" t="s">
        <v>38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0" t="s">
        <v>40</v>
      </c>
    </row>
    <row r="6" ht="15.75" customHeight="1">
      <c r="A6" s="103">
        <v>1.0</v>
      </c>
      <c r="B6" s="183">
        <v>4.0</v>
      </c>
      <c r="C6" s="183" t="s">
        <v>11</v>
      </c>
      <c r="D6" s="144" t="s">
        <v>38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40</v>
      </c>
    </row>
    <row r="7" ht="15.75" customHeight="1">
      <c r="A7" s="121">
        <v>1.0</v>
      </c>
      <c r="B7" s="188">
        <v>5.0</v>
      </c>
      <c r="C7" s="188" t="s">
        <v>12</v>
      </c>
      <c r="D7" s="212" t="s">
        <v>38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0" t="s">
        <v>40</v>
      </c>
    </row>
    <row r="8" ht="15.75" customHeight="1">
      <c r="A8" s="103">
        <v>1.0</v>
      </c>
      <c r="B8" s="190">
        <v>6.0</v>
      </c>
      <c r="C8" s="190" t="s">
        <v>13</v>
      </c>
      <c r="D8" s="134" t="s">
        <v>38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40</v>
      </c>
    </row>
    <row r="9" ht="15.75" customHeight="1">
      <c r="A9" s="121">
        <v>1.0</v>
      </c>
      <c r="B9" s="188">
        <v>7.0</v>
      </c>
      <c r="C9" s="188" t="s">
        <v>14</v>
      </c>
      <c r="D9" s="212" t="s">
        <v>38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0" t="s">
        <v>40</v>
      </c>
    </row>
    <row r="10" ht="15.75" customHeight="1">
      <c r="A10" s="103">
        <v>2.0</v>
      </c>
      <c r="B10" s="190">
        <v>8.0</v>
      </c>
      <c r="C10" s="190" t="s">
        <v>15</v>
      </c>
      <c r="D10" s="134" t="s">
        <v>38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40</v>
      </c>
    </row>
    <row r="11" ht="15.75" customHeight="1">
      <c r="A11" s="121">
        <v>2.0</v>
      </c>
      <c r="B11" s="188">
        <v>9.0</v>
      </c>
      <c r="C11" s="191" t="s">
        <v>16</v>
      </c>
      <c r="D11" s="213" t="s">
        <v>38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0" t="s">
        <v>40</v>
      </c>
    </row>
    <row r="12" ht="15.75" customHeight="1">
      <c r="A12" s="103" t="s">
        <v>32</v>
      </c>
      <c r="B12" s="190">
        <v>10.0</v>
      </c>
      <c r="C12" s="190" t="s">
        <v>17</v>
      </c>
      <c r="D12" s="134" t="s">
        <v>38</v>
      </c>
      <c r="E12" s="193" t="s">
        <v>38</v>
      </c>
      <c r="F12" s="193" t="s">
        <v>38</v>
      </c>
      <c r="G12" s="193" t="s">
        <v>38</v>
      </c>
      <c r="H12" s="193" t="s">
        <v>38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40</v>
      </c>
    </row>
    <row r="13" ht="15.75" customHeight="1">
      <c r="A13" s="121">
        <v>3.0</v>
      </c>
      <c r="B13" s="188">
        <v>11.0</v>
      </c>
      <c r="C13" s="188" t="s">
        <v>18</v>
      </c>
      <c r="D13" s="212" t="s">
        <v>38</v>
      </c>
      <c r="E13" s="214"/>
      <c r="F13" s="195"/>
      <c r="G13" s="195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0" t="s">
        <v>40</v>
      </c>
    </row>
    <row r="14" ht="15.75" customHeight="1">
      <c r="A14" s="103">
        <v>1.0</v>
      </c>
      <c r="B14" s="190">
        <v>12.0</v>
      </c>
      <c r="C14" s="190" t="s">
        <v>19</v>
      </c>
      <c r="D14" s="137" t="str">
        <f t="shared" ref="D14:D16" si="1">IF(G14&gt;0,"Y","N")</f>
        <v>N</v>
      </c>
      <c r="E14" s="196">
        <f>IF(OR(EXACT(D7,"Y")),1,0)</f>
        <v>0</v>
      </c>
      <c r="F14" s="197">
        <f>IF(OR(EXACT(D9,"Y")),1,0)</f>
        <v>0</v>
      </c>
      <c r="G14" s="197">
        <f t="shared" ref="G14:G16" si="2">E14+F14</f>
        <v>0</v>
      </c>
      <c r="H14" s="198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40</v>
      </c>
    </row>
    <row r="15" ht="15.75" customHeight="1">
      <c r="A15" s="121">
        <v>1.0</v>
      </c>
      <c r="B15" s="188">
        <v>13.0</v>
      </c>
      <c r="C15" s="188" t="s">
        <v>20</v>
      </c>
      <c r="D15" s="137" t="str">
        <f t="shared" si="1"/>
        <v>N</v>
      </c>
      <c r="E15" s="199">
        <f t="shared" ref="E15:E16" si="3">IF(OR(EXACT(D4,"Y")),1,0)</f>
        <v>0</v>
      </c>
      <c r="F15" s="200">
        <f>IF(OR(EXACT(D6,"Y")),1,0)</f>
        <v>0</v>
      </c>
      <c r="G15" s="200">
        <f t="shared" si="2"/>
        <v>0</v>
      </c>
      <c r="H15" s="198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0" t="s">
        <v>40</v>
      </c>
    </row>
    <row r="16" ht="15.75" customHeight="1">
      <c r="A16" s="103">
        <v>1.0</v>
      </c>
      <c r="B16" s="190">
        <v>14.0</v>
      </c>
      <c r="C16" s="190" t="s">
        <v>21</v>
      </c>
      <c r="D16" s="137" t="str">
        <f t="shared" si="1"/>
        <v>N</v>
      </c>
      <c r="E16" s="196">
        <f t="shared" si="3"/>
        <v>0</v>
      </c>
      <c r="F16" s="197">
        <f>IF(OR(EXACT(D8,"Y")),1,0)</f>
        <v>0</v>
      </c>
      <c r="G16" s="197">
        <f t="shared" si="2"/>
        <v>0</v>
      </c>
      <c r="H16" s="198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40</v>
      </c>
    </row>
    <row r="17" ht="15.75" customHeight="1">
      <c r="A17" s="121">
        <v>1.0</v>
      </c>
      <c r="B17" s="188">
        <v>15.0</v>
      </c>
      <c r="C17" s="188" t="s">
        <v>22</v>
      </c>
      <c r="D17" s="141" t="str">
        <f>IF(E17&gt;0,"Y","N")</f>
        <v>N</v>
      </c>
      <c r="E17" s="199">
        <f>IF(OR(AND(G14,OR(G15,G16)),AND(G15,OR(G14,G16)),AND(G16,OR(G14,G15))),1,0)</f>
        <v>0</v>
      </c>
      <c r="F17" s="201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0" t="s">
        <v>40</v>
      </c>
    </row>
    <row r="18" ht="15.75" customHeight="1">
      <c r="A18" s="103">
        <v>3.0</v>
      </c>
      <c r="B18" s="202">
        <v>16.0</v>
      </c>
      <c r="C18" s="183" t="s">
        <v>23</v>
      </c>
      <c r="D18" s="204" t="s">
        <v>38</v>
      </c>
      <c r="E18" s="204" t="s">
        <v>38</v>
      </c>
      <c r="F18" s="204" t="s">
        <v>38</v>
      </c>
      <c r="G18" s="204" t="s">
        <v>38</v>
      </c>
      <c r="H18" s="204" t="s">
        <v>38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40</v>
      </c>
    </row>
    <row r="19" ht="15.75" customHeight="1">
      <c r="A19" s="121">
        <v>3.0</v>
      </c>
      <c r="B19" s="145">
        <v>17.0</v>
      </c>
      <c r="C19" s="145" t="s">
        <v>24</v>
      </c>
      <c r="D19" s="146"/>
      <c r="E19" s="146"/>
      <c r="F19" s="207"/>
      <c r="G19" s="207"/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40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201"/>
      <c r="F20" s="201"/>
      <c r="G20" s="201"/>
      <c r="H20" s="201"/>
      <c r="I20" s="201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6" t="s">
        <v>40</v>
      </c>
    </row>
    <row r="21" ht="15.75" customHeight="1">
      <c r="A21" s="155">
        <v>4.0</v>
      </c>
      <c r="B21" s="156">
        <v>19.0</v>
      </c>
      <c r="C21" s="156" t="s">
        <v>44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 ht="15.75" customHeight="1">
      <c r="A25" s="161"/>
      <c r="B25" s="161"/>
      <c r="C25" s="161" t="s">
        <v>45</v>
      </c>
      <c r="D25" s="161" t="s">
        <v>38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3" t="s">
        <v>47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 ht="15.75" customHeight="1">
      <c r="A27" s="163" t="s">
        <v>48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 ht="15.75" customHeight="1">
      <c r="A28" s="163" t="s">
        <v>49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 ht="15.75" customHeight="1">
      <c r="A29" s="163" t="s">
        <v>50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 ht="15.75" customHeight="1">
      <c r="A30" s="169"/>
      <c r="B30" s="169"/>
      <c r="C30" s="1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3" t="s">
        <v>51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ht="15.75" customHeight="1">
      <c r="A32" s="176" t="s">
        <v>47</v>
      </c>
      <c r="B32" s="177"/>
      <c r="C32" s="176" t="s">
        <v>52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</row>
    <row r="33" ht="15.75" customHeight="1">
      <c r="A33" s="179" t="s">
        <v>48</v>
      </c>
      <c r="B33" s="174"/>
      <c r="C33" s="179" t="s">
        <v>53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ht="15.75" customHeight="1">
      <c r="A34" s="176" t="s">
        <v>49</v>
      </c>
      <c r="B34" s="177"/>
      <c r="C34" s="176" t="s">
        <v>54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</row>
    <row r="35" ht="15.75" customHeight="1">
      <c r="A35" s="179" t="s">
        <v>50</v>
      </c>
      <c r="B35" s="174"/>
      <c r="C35" s="180" t="s">
        <v>55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