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<sst xmlns="http://schemas.openxmlformats.org/spreadsheetml/2006/main" count="378" uniqueCount="65">
  <si>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</si>
  <si>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</si>
  <si>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</si>
  <si>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</si>
  <si>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</si>
  <si>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</si>
  <si>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</si>
  <si>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</si>
  <si>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</si>
  <si>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</si>
  <si>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</si>
  <si>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</si>
  <si>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</si>
  <si>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</si>
  <si>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</si>
  <si>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</si>
  <si>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</si>
  <si>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</si>
  <si>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</si>
  <si>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</si>
  <si>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</si>
  <si>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</si>
  <si>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</si>
  <si>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</si>
  <si>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</si>
  <si>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</si>
  <si>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</si>
  <si>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</si>
  <si>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</si>
  <si>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</si>
  <si>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</si>
  <si>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</si>
  <si>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</si>
  <si>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The papers proposes MontiThings, a language and generative environment for the description of component and connector (C&amp;C) architectures and for the generation of corresponding code targeting IoT devices. The paper show how MontiThings can be used a part of a DevOps pipeline.</t>
  </si>
  <si>
    <t>MDE</t>
  </si>
  <si>
    <t>Product</t>
  </si>
  <si>
    <t>DevOps</t>
  </si>
  <si>
    <t>Process</t>
  </si>
  <si>
    <t>n.a.</t>
  </si>
  <si>
    <t>N</t>
  </si>
  <si>
    <t>&lt;add your comment here if any&gt;</t>
  </si>
  <si>
    <t>Y</t>
  </si>
  <si>
    <t>Modelling</t>
  </si>
  <si>
    <t>Coding</t>
  </si>
  <si>
    <t>Others</t>
  </si>
  <si>
    <t>Journal</t>
  </si>
  <si>
    <t>Journal of Systems and Software</t>
  </si>
  <si>
    <t>application domain independent</t>
  </si>
  <si>
    <t>IoT</t>
  </si>
  <si>
    <t>Architecture modeling</t>
  </si>
  <si>
    <t>Code Generation</t>
  </si>
  <si>
    <t>Deployment</t>
  </si>
  <si>
    <t>Future research directions (as stated by authors, if any)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</si>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</sst>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readingOrder="0"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0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9" fillId="3" fontId="1" numFmtId="1" xfId="0" applyAlignment="1" applyBorder="1" applyFont="1" applyNumberFormat="1">
      <alignment horizontal="right" shrinkToFit="0" vertical="bottom" wrapText="1"/>
    </xf>
    <xf borderId="29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33" fillId="4" fontId="1" numFmtId="1" xfId="0" applyAlignment="1" applyBorder="1" applyFont="1" applyNumberFormat="1">
      <alignment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The papers proposes MontiThings, a language and generative environment for the description of component and connector (C&amp;C) architectures and for the generation of corresponding code targeting IoT devices. The paper show how MontiThings can be used a part of a DevOps pipeline.</v>
      </c>
      <c r="V2" s="9" t="str">
        <f>'2'!V2</f>
        <v>&lt;Please report the main contributions of the paper as stated by the authors. If not explicitly elicited, report the main research areas, if not clear from the keywords.&gt;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MDE</v>
      </c>
      <c r="D3" s="12" t="str">
        <f t="shared" si="1"/>
        <v>Product</v>
      </c>
      <c r="E3" s="12" t="str">
        <f t="shared" ref="E3:F3" si="2">K26</f>
        <v>DevOps</v>
      </c>
      <c r="F3" s="12" t="str">
        <f t="shared" si="2"/>
        <v>Process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0</v>
      </c>
      <c r="Y3" s="14">
        <f>IFERROR(__xludf.DUMMYFUNCTION("IMPORTRANGE($C$22,""!$X$3"")"),-3.0)</f>
        <v>-3</v>
      </c>
      <c r="Z3" s="14">
        <f t="shared" ref="Z3:Z20" si="10">X3*Y3</f>
        <v>0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Y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Modelling</v>
      </c>
      <c r="D12" s="23" t="str">
        <f>K38</f>
        <v>Coding</v>
      </c>
      <c r="E12" s="23" t="str">
        <f>K39</f>
        <v>Others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Journal</v>
      </c>
      <c r="D13" s="25" t="str">
        <f t="shared" si="13"/>
        <v>Journal of Systems and Software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2">
        <f t="shared" ref="D15:D16" si="15">IF(OR(EXACT(C4,"Y")),1,0)</f>
        <v>0</v>
      </c>
      <c r="E15" s="12">
        <f>IF(OR(EXACT(C6,"Y")),1,0)</f>
        <v>1</v>
      </c>
      <c r="F15" s="12">
        <f t="shared" si="14"/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application domain independent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IoT</v>
      </c>
      <c r="D19" s="31" t="str">
        <f>K58</f>
        <v>MDE</v>
      </c>
      <c r="E19" s="31" t="str">
        <f>K59</f>
        <v>Architecture modeling</v>
      </c>
      <c r="F19" s="31" t="str">
        <f>K60</f>
        <v>Code Generation</v>
      </c>
      <c r="G19" s="31" t="str">
        <f>K61</f>
        <v>Deployment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34</v>
      </c>
      <c r="Y21" s="40">
        <f t="shared" si="16"/>
        <v>-3</v>
      </c>
      <c r="Z21" s="40">
        <f t="shared" si="16"/>
        <v>0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MDE</v>
      </c>
      <c r="D25" s="58" t="str">
        <f>'1'!E$3</f>
        <v>Product</v>
      </c>
      <c r="E25" s="59" t="str">
        <f t="shared" ref="E25:E36" si="18">CONCATENATE(C25," ",D25)</f>
        <v>MDE Product</v>
      </c>
      <c r="F25" s="59"/>
      <c r="G25" s="59" t="str">
        <f>IFERROR(__xludf.DUMMYFUNCTION("IFNA(UNIQUE(FILTER(E25:E36, E25:E36&lt;&gt;""n.a. n.a."")),""n.a."")"),"MDE Product")</f>
        <v>MDE Product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IFERROR(__xludf.DUMMYFUNCTION("""COMPUTED_VALUE"""),"Product")</f>
        <v>Product</v>
      </c>
      <c r="K25" s="60" t="str">
        <f t="shared" ref="K25:L25" si="17">IF(NOT(I25=""),I25,"n.a.")</f>
        <v>MDE</v>
      </c>
      <c r="L25" s="60" t="str">
        <f t="shared" si="17"/>
        <v>Product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DevOps</v>
      </c>
      <c r="D26" s="58" t="str">
        <f>'1'!G$3</f>
        <v>Process</v>
      </c>
      <c r="E26" s="64" t="str">
        <f t="shared" si="18"/>
        <v>DevOps Process</v>
      </c>
      <c r="F26" s="64"/>
      <c r="G26" s="64" t="str">
        <f>IFERROR(__xludf.DUMMYFUNCTION("""COMPUTED_VALUE"""),"DevOps Process")</f>
        <v>DevOps Process</v>
      </c>
      <c r="H26" s="64"/>
      <c r="I26" s="64" t="str">
        <f>IFERROR(__xludf.DUMMYFUNCTION("IFERROR(SPLIT($G26,"" ""),"""")"),"DevOps")</f>
        <v>DevOps</v>
      </c>
      <c r="J26" s="64" t="str">
        <f>IFERROR(__xludf.DUMMYFUNCTION("""COMPUTED_VALUE"""),"Process")</f>
        <v>Process</v>
      </c>
      <c r="K26" s="65" t="str">
        <f t="shared" ref="K26:L26" si="19">IF(NOT(I26=""),I26,"n.a.")</f>
        <v>DevOps</v>
      </c>
      <c r="L26" s="65" t="str">
        <f t="shared" si="19"/>
        <v>Process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n.a.</v>
      </c>
      <c r="D28" s="67" t="str">
        <f>'2'!E$3</f>
        <v>n.a.</v>
      </c>
      <c r="E28" s="64" t="str">
        <f t="shared" si="18"/>
        <v>n.a. n.a.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Modelling</v>
      </c>
      <c r="D37" s="81"/>
      <c r="E37" s="81"/>
      <c r="F37" s="81"/>
      <c r="G37" s="81" t="str">
        <f>IFERROR(__xludf.DUMMYFUNCTION("IFNA(UNIQUE(FILTER(C37:C46, C37:C46&lt;&gt;""n.a."")),""n.a."")"),"Modelling")</f>
        <v>Modelling</v>
      </c>
      <c r="H37" s="81"/>
      <c r="I37" s="82" t="str">
        <f t="shared" ref="I37:I66" si="27">G37</f>
        <v>Modelling</v>
      </c>
      <c r="J37" s="81"/>
      <c r="K37" s="83" t="str">
        <f t="shared" ref="K37:K68" si="28">IF(NOT(I37=""),I37,"n.a.")</f>
        <v>Modelling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Coding</v>
      </c>
      <c r="D38" s="87"/>
      <c r="E38" s="87"/>
      <c r="F38" s="87"/>
      <c r="G38" s="87" t="str">
        <f>IFERROR(__xludf.DUMMYFUNCTION("""COMPUTED_VALUE"""),"Coding")</f>
        <v>Coding</v>
      </c>
      <c r="H38" s="87"/>
      <c r="I38" s="64" t="str">
        <f t="shared" si="27"/>
        <v>Coding</v>
      </c>
      <c r="J38" s="87"/>
      <c r="K38" s="65" t="str">
        <f t="shared" si="28"/>
        <v>Coding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Others</v>
      </c>
      <c r="D39" s="89"/>
      <c r="E39" s="89"/>
      <c r="F39" s="89"/>
      <c r="G39" s="89" t="str">
        <f>IFERROR(__xludf.DUMMYFUNCTION("""COMPUTED_VALUE"""),"Others")</f>
        <v>Others</v>
      </c>
      <c r="H39" s="89"/>
      <c r="I39" s="59" t="str">
        <f t="shared" si="27"/>
        <v>Others</v>
      </c>
      <c r="J39" s="89"/>
      <c r="K39" s="60" t="str">
        <f t="shared" si="28"/>
        <v>Others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application domain independent</v>
      </c>
      <c r="D47" s="81"/>
      <c r="E47" s="81"/>
      <c r="F47" s="81"/>
      <c r="G47" s="81" t="str">
        <f>IFERROR(__xludf.DUMMYFUNCTION("IFNA(UNIQUE(FILTER(C47:C56, C47:C56&lt;&gt;""n.a."")),""n.a."")"),"application domain independent")</f>
        <v>application domain independent</v>
      </c>
      <c r="H47" s="81"/>
      <c r="I47" s="82" t="str">
        <f t="shared" si="27"/>
        <v>application domain independent</v>
      </c>
      <c r="J47" s="81"/>
      <c r="K47" s="83" t="str">
        <f t="shared" si="28"/>
        <v>application domain independent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IoT</v>
      </c>
      <c r="D57" s="96"/>
      <c r="E57" s="96"/>
      <c r="F57" s="96"/>
      <c r="G57" s="81" t="str">
        <f>IFERROR(__xludf.DUMMYFUNCTION("IFNA(UNIQUE(FILTER(C57:C66, C57:C66&lt;&gt;""n.a."")),""n.a."")"),"IoT")</f>
        <v>IoT</v>
      </c>
      <c r="H57" s="96"/>
      <c r="I57" s="82" t="str">
        <f t="shared" si="27"/>
        <v>IoT</v>
      </c>
      <c r="J57" s="96"/>
      <c r="K57" s="83" t="str">
        <f t="shared" si="28"/>
        <v>IoT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MDE</v>
      </c>
      <c r="D58" s="87"/>
      <c r="E58" s="87"/>
      <c r="F58" s="87"/>
      <c r="G58" s="87" t="str">
        <f>IFERROR(__xludf.DUMMYFUNCTION("""COMPUTED_VALUE"""),"MDE")</f>
        <v>MDE</v>
      </c>
      <c r="H58" s="87"/>
      <c r="I58" s="64" t="str">
        <f t="shared" si="27"/>
        <v>MDE</v>
      </c>
      <c r="J58" s="87"/>
      <c r="K58" s="65" t="str">
        <f t="shared" si="28"/>
        <v>MDE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Architecture modeling</v>
      </c>
      <c r="D59" s="89"/>
      <c r="E59" s="89"/>
      <c r="F59" s="89"/>
      <c r="G59" s="89" t="str">
        <f>IFERROR(__xludf.DUMMYFUNCTION("""COMPUTED_VALUE"""),"Architecture modeling")</f>
        <v>Architecture modeling</v>
      </c>
      <c r="H59" s="89"/>
      <c r="I59" s="59" t="str">
        <f t="shared" si="27"/>
        <v>Architecture modeling</v>
      </c>
      <c r="J59" s="89"/>
      <c r="K59" s="60" t="str">
        <f t="shared" si="28"/>
        <v>Architecture modeling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Code Generation</v>
      </c>
      <c r="D60" s="87"/>
      <c r="E60" s="87"/>
      <c r="F60" s="87"/>
      <c r="G60" s="87" t="str">
        <f>IFERROR(__xludf.DUMMYFUNCTION("""COMPUTED_VALUE"""),"Code Generation")</f>
        <v>Code Generation</v>
      </c>
      <c r="H60" s="87"/>
      <c r="I60" s="64" t="str">
        <f t="shared" si="27"/>
        <v>Code Generation</v>
      </c>
      <c r="J60" s="87"/>
      <c r="K60" s="65" t="str">
        <f t="shared" si="28"/>
        <v>Code Generation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Deployment</v>
      </c>
      <c r="D61" s="89"/>
      <c r="E61" s="89"/>
      <c r="F61" s="89"/>
      <c r="G61" s="89" t="str">
        <f>IFERROR(__xludf.DUMMYFUNCTION("""COMPUTED_VALUE"""),"Deployment")</f>
        <v>Deployment</v>
      </c>
      <c r="H61" s="89"/>
      <c r="I61" s="59" t="str">
        <f t="shared" si="27"/>
        <v>Deployment</v>
      </c>
      <c r="J61" s="89"/>
      <c r="K61" s="60" t="str">
        <f t="shared" si="28"/>
        <v>Deployment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n.a.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n.a.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n.a.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Journal</v>
      </c>
      <c r="D67" s="12" t="str">
        <f>'1'!E13</f>
        <v>Journal of Systems and Software</v>
      </c>
      <c r="E67" s="59" t="str">
        <f t="shared" ref="E67:E68" si="29">CONCATENATE(C67,"---",D67)</f>
        <v>Journal---Journal of Systems and Software</v>
      </c>
      <c r="F67" s="59"/>
      <c r="G67" s="59" t="str">
        <f>IFERROR(__xludf.DUMMYFUNCTION("IFNA(UNIQUE(FILTER(E67:E68, E67:E68&lt;&gt;""n.a"")),""n.a."")"),"Journal---Journal of Systems and Software")</f>
        <v>Journal---Journal of Systems and Software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IFERROR(__xludf.DUMMYFUNCTION("""COMPUTED_VALUE"""),"Journal of Systems and Software")</f>
        <v>Journal of Systems and Software</v>
      </c>
      <c r="K67" s="60" t="str">
        <f t="shared" si="28"/>
        <v>Journal</v>
      </c>
      <c r="L67" s="60" t="str">
        <f>IF(NOT(J67=""),J67,"n.a.")</f>
        <v>Journal of Systems and Software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n.a.</v>
      </c>
      <c r="D68" s="23" t="str">
        <f>'2'!E13</f>
        <v/>
      </c>
      <c r="E68" s="64" t="str">
        <f t="shared" si="29"/>
        <v>n.a.---</v>
      </c>
      <c r="F68" s="64"/>
      <c r="G68" s="64" t="str">
        <f>IFERROR(__xludf.DUMMYFUNCTION("""COMPUTED_VALUE"""),"n.a.---")</f>
        <v>n.a.---</v>
      </c>
      <c r="H68" s="64"/>
      <c r="I68" s="64" t="str">
        <f>IFERROR(__xludf.DUMMYFUNCTION("IFERROR(SPLIT($G68,""---""),"""")"),"n.a.")</f>
        <v>n.a.</v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35</v>
      </c>
      <c r="F3" s="110" t="s">
        <v>36</v>
      </c>
      <c r="G3" s="110" t="s">
        <v>37</v>
      </c>
      <c r="H3" s="111" t="s">
        <v>38</v>
      </c>
      <c r="I3" s="111" t="s">
        <v>38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  <c r="W3" s="113"/>
    </row>
    <row r="4" ht="15.75" customHeight="1">
      <c r="A4" s="103">
        <v>1.0</v>
      </c>
      <c r="B4" s="114">
        <v>2.0</v>
      </c>
      <c r="C4" s="114" t="s">
        <v>9</v>
      </c>
      <c r="D4" s="115" t="s">
        <v>39</v>
      </c>
      <c r="E4" s="116"/>
      <c r="F4" s="116"/>
      <c r="G4" s="116"/>
      <c r="H4" s="116"/>
      <c r="I4" s="116"/>
      <c r="J4" s="117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9" t="s">
        <v>40</v>
      </c>
      <c r="W4" s="120"/>
    </row>
    <row r="5" ht="15.75" customHeight="1">
      <c r="A5" s="121">
        <v>1.0</v>
      </c>
      <c r="B5" s="122">
        <v>3.0</v>
      </c>
      <c r="C5" s="122" t="s">
        <v>10</v>
      </c>
      <c r="D5" s="123" t="s">
        <v>39</v>
      </c>
      <c r="E5" s="116"/>
      <c r="F5" s="116"/>
      <c r="G5" s="116"/>
      <c r="H5" s="116"/>
      <c r="I5" s="116"/>
      <c r="J5" s="117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4" t="s">
        <v>40</v>
      </c>
      <c r="W5" s="125"/>
    </row>
    <row r="6" ht="15.75" customHeight="1">
      <c r="A6" s="103">
        <v>1.0</v>
      </c>
      <c r="B6" s="114">
        <v>4.0</v>
      </c>
      <c r="C6" s="114" t="s">
        <v>11</v>
      </c>
      <c r="D6" s="115" t="s">
        <v>41</v>
      </c>
      <c r="E6" s="116"/>
      <c r="F6" s="116"/>
      <c r="G6" s="116"/>
      <c r="H6" s="116"/>
      <c r="I6" s="116"/>
      <c r="J6" s="117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6" t="s">
        <v>40</v>
      </c>
      <c r="W6" s="120"/>
    </row>
    <row r="7" ht="15.75" customHeight="1">
      <c r="A7" s="121">
        <v>1.0</v>
      </c>
      <c r="B7" s="127">
        <v>5.0</v>
      </c>
      <c r="C7" s="127" t="s">
        <v>12</v>
      </c>
      <c r="D7" s="128" t="s">
        <v>39</v>
      </c>
      <c r="E7" s="129"/>
      <c r="F7" s="129"/>
      <c r="G7" s="129"/>
      <c r="H7" s="129"/>
      <c r="I7" s="129"/>
      <c r="J7" s="11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4" t="s">
        <v>40</v>
      </c>
      <c r="W7" s="125"/>
    </row>
    <row r="8" ht="15.75" customHeight="1">
      <c r="A8" s="103">
        <v>1.0</v>
      </c>
      <c r="B8" s="130">
        <v>6.0</v>
      </c>
      <c r="C8" s="130" t="s">
        <v>13</v>
      </c>
      <c r="D8" s="131" t="s">
        <v>39</v>
      </c>
      <c r="E8" s="129"/>
      <c r="F8" s="129"/>
      <c r="G8" s="129"/>
      <c r="H8" s="129"/>
      <c r="I8" s="129"/>
      <c r="J8" s="117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6" t="s">
        <v>40</v>
      </c>
      <c r="W8" s="120"/>
    </row>
    <row r="9" ht="15.75" customHeight="1">
      <c r="A9" s="121">
        <v>1.0</v>
      </c>
      <c r="B9" s="127">
        <v>7.0</v>
      </c>
      <c r="C9" s="127" t="s">
        <v>14</v>
      </c>
      <c r="D9" s="128" t="s">
        <v>39</v>
      </c>
      <c r="E9" s="129"/>
      <c r="F9" s="129"/>
      <c r="G9" s="129"/>
      <c r="H9" s="129"/>
      <c r="I9" s="129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4" t="s">
        <v>40</v>
      </c>
      <c r="W9" s="125"/>
    </row>
    <row r="10" ht="15.75" customHeight="1">
      <c r="A10" s="103">
        <v>2.0</v>
      </c>
      <c r="B10" s="130">
        <v>8.0</v>
      </c>
      <c r="C10" s="130" t="s">
        <v>15</v>
      </c>
      <c r="D10" s="131">
        <v>1.0</v>
      </c>
      <c r="E10" s="129"/>
      <c r="F10" s="129"/>
      <c r="G10" s="129"/>
      <c r="H10" s="129"/>
      <c r="I10" s="129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6" t="s">
        <v>40</v>
      </c>
      <c r="W10" s="120"/>
    </row>
    <row r="11" ht="15.75" customHeight="1">
      <c r="A11" s="121">
        <v>2.0</v>
      </c>
      <c r="B11" s="127">
        <v>9.0</v>
      </c>
      <c r="C11" s="132" t="s">
        <v>16</v>
      </c>
      <c r="D11" s="133" t="s">
        <v>41</v>
      </c>
      <c r="E11" s="129"/>
      <c r="F11" s="129"/>
      <c r="G11" s="129"/>
      <c r="H11" s="129"/>
      <c r="I11" s="129"/>
      <c r="J11" s="117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4" t="s">
        <v>40</v>
      </c>
      <c r="W11" s="125"/>
    </row>
    <row r="12" ht="15.75" customHeight="1">
      <c r="A12" s="103" t="s">
        <v>32</v>
      </c>
      <c r="B12" s="130">
        <v>10.0</v>
      </c>
      <c r="C12" s="130" t="s">
        <v>17</v>
      </c>
      <c r="D12" s="131" t="s">
        <v>42</v>
      </c>
      <c r="E12" s="131" t="s">
        <v>43</v>
      </c>
      <c r="F12" s="131" t="s">
        <v>44</v>
      </c>
      <c r="G12" s="134" t="s">
        <v>38</v>
      </c>
      <c r="H12" s="134" t="s">
        <v>38</v>
      </c>
      <c r="I12" s="129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6" t="s">
        <v>40</v>
      </c>
      <c r="W12" s="120"/>
    </row>
    <row r="13" ht="15.75" customHeight="1">
      <c r="A13" s="121">
        <v>3.0</v>
      </c>
      <c r="B13" s="127">
        <v>11.0</v>
      </c>
      <c r="C13" s="127" t="s">
        <v>18</v>
      </c>
      <c r="D13" s="128" t="s">
        <v>45</v>
      </c>
      <c r="E13" s="135" t="s">
        <v>46</v>
      </c>
      <c r="F13" s="136"/>
      <c r="G13" s="136"/>
      <c r="H13" s="129"/>
      <c r="I13" s="129"/>
      <c r="J13" s="117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4" t="s">
        <v>40</v>
      </c>
      <c r="W13" s="125"/>
    </row>
    <row r="14" ht="15.75" customHeight="1">
      <c r="A14" s="103">
        <v>1.0</v>
      </c>
      <c r="B14" s="130">
        <v>12.0</v>
      </c>
      <c r="C14" s="130" t="s">
        <v>19</v>
      </c>
      <c r="D14" s="137" t="str">
        <f t="shared" ref="D14:D16" si="1">IF(G14&gt;0,"Y","N")</f>
        <v>N</v>
      </c>
      <c r="E14" s="138">
        <f>IF(OR(EXACT(D7,"Y")),1,0)</f>
        <v>0</v>
      </c>
      <c r="F14" s="138">
        <f>IF(OR(EXACT(D9,"Y")),1,0)</f>
        <v>0</v>
      </c>
      <c r="G14" s="138">
        <f t="shared" ref="G14:G16" si="2">E14+F14</f>
        <v>0</v>
      </c>
      <c r="H14" s="139"/>
      <c r="I14" s="129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6" t="s">
        <v>40</v>
      </c>
      <c r="W14" s="120"/>
    </row>
    <row r="15" ht="15.75" customHeight="1">
      <c r="A15" s="121">
        <v>1.0</v>
      </c>
      <c r="B15" s="127">
        <v>13.0</v>
      </c>
      <c r="C15" s="127" t="s">
        <v>20</v>
      </c>
      <c r="D15" s="137" t="str">
        <f t="shared" si="1"/>
        <v>Y</v>
      </c>
      <c r="E15" s="140">
        <f t="shared" ref="E15:E16" si="3">IF(OR(EXACT(D4,"Y")),1,0)</f>
        <v>0</v>
      </c>
      <c r="F15" s="140">
        <f>IF(OR(EXACT(D6,"Y")),1,0)</f>
        <v>1</v>
      </c>
      <c r="G15" s="140">
        <f t="shared" si="2"/>
        <v>1</v>
      </c>
      <c r="H15" s="139"/>
      <c r="I15" s="129"/>
      <c r="J15" s="117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4" t="s">
        <v>40</v>
      </c>
      <c r="W15" s="125"/>
    </row>
    <row r="16" ht="15.75" customHeight="1">
      <c r="A16" s="103">
        <v>1.0</v>
      </c>
      <c r="B16" s="130">
        <v>14.0</v>
      </c>
      <c r="C16" s="130" t="s">
        <v>21</v>
      </c>
      <c r="D16" s="137" t="str">
        <f t="shared" si="1"/>
        <v>N</v>
      </c>
      <c r="E16" s="138">
        <f t="shared" si="3"/>
        <v>0</v>
      </c>
      <c r="F16" s="138">
        <f>IF(OR(EXACT(D8,"Y")),1,0)</f>
        <v>0</v>
      </c>
      <c r="G16" s="138">
        <f t="shared" si="2"/>
        <v>0</v>
      </c>
      <c r="H16" s="139"/>
      <c r="I16" s="129"/>
      <c r="J16" s="117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6" t="s">
        <v>40</v>
      </c>
      <c r="W16" s="120"/>
    </row>
    <row r="17" ht="15.75" customHeight="1">
      <c r="A17" s="121">
        <v>1.0</v>
      </c>
      <c r="B17" s="127">
        <v>15.0</v>
      </c>
      <c r="C17" s="127" t="s">
        <v>22</v>
      </c>
      <c r="D17" s="141" t="str">
        <f>IF(E17&gt;0,"Y","N")</f>
        <v>N</v>
      </c>
      <c r="E17" s="140">
        <f>IF(OR(AND(G14,OR(G15,G16)),AND(G15,OR(G14,G16)),AND(G16,OR(G14,G15))),1,0)</f>
        <v>0</v>
      </c>
      <c r="F17" s="142"/>
      <c r="G17" s="116"/>
      <c r="H17" s="129"/>
      <c r="I17" s="129"/>
      <c r="J17" s="117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4" t="s">
        <v>40</v>
      </c>
      <c r="W17" s="125"/>
    </row>
    <row r="18" ht="15.75" customHeight="1">
      <c r="A18" s="103">
        <v>3.0</v>
      </c>
      <c r="B18" s="143">
        <v>16.0</v>
      </c>
      <c r="C18" s="114" t="s">
        <v>23</v>
      </c>
      <c r="D18" s="115" t="s">
        <v>47</v>
      </c>
      <c r="E18" s="144" t="s">
        <v>38</v>
      </c>
      <c r="F18" s="144" t="s">
        <v>38</v>
      </c>
      <c r="G18" s="144" t="s">
        <v>38</v>
      </c>
      <c r="H18" s="144" t="s">
        <v>38</v>
      </c>
      <c r="I18" s="129"/>
      <c r="J18" s="117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6" t="s">
        <v>40</v>
      </c>
      <c r="W18" s="120"/>
    </row>
    <row r="19" ht="15.75" customHeight="1">
      <c r="A19" s="121">
        <v>3.0</v>
      </c>
      <c r="B19" s="145">
        <v>17.0</v>
      </c>
      <c r="C19" s="145" t="s">
        <v>24</v>
      </c>
      <c r="D19" s="146" t="s">
        <v>48</v>
      </c>
      <c r="E19" s="147" t="s">
        <v>34</v>
      </c>
      <c r="F19" s="148" t="s">
        <v>49</v>
      </c>
      <c r="G19" s="148" t="s">
        <v>50</v>
      </c>
      <c r="H19" s="148" t="s">
        <v>51</v>
      </c>
      <c r="I19" s="149"/>
      <c r="J19" s="117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1" t="s">
        <v>40</v>
      </c>
      <c r="W19" s="113"/>
    </row>
    <row r="20" ht="15.75" customHeight="1">
      <c r="A20" s="152"/>
      <c r="B20" s="152">
        <v>18.0</v>
      </c>
      <c r="C20" s="153" t="s">
        <v>25</v>
      </c>
      <c r="D20" s="154" t="str">
        <f>IF(OR(EQ(D14,"Y"),EQ(D15,"Y"),EQ(D16,"Y"),EQ(D17,"Y")),"Y","N")</f>
        <v>Y</v>
      </c>
      <c r="E20" s="155"/>
      <c r="F20" s="155"/>
      <c r="G20" s="155"/>
      <c r="H20" s="155"/>
      <c r="I20" s="155"/>
      <c r="J20" s="117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6" t="s">
        <v>40</v>
      </c>
      <c r="W20" s="108"/>
    </row>
    <row r="21" ht="15.75" customHeight="1">
      <c r="A21" s="157">
        <v>4.0</v>
      </c>
      <c r="B21" s="158">
        <v>19.0</v>
      </c>
      <c r="C21" s="158" t="s">
        <v>52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  <c r="W21" s="162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  <c r="W22" s="162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  <c r="W23" s="162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  <c r="W24" s="162"/>
    </row>
    <row r="25" ht="15.75" customHeight="1">
      <c r="A25" s="163"/>
      <c r="B25" s="163"/>
      <c r="C25" s="163" t="s">
        <v>53</v>
      </c>
      <c r="D25" s="164" t="s">
        <v>54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5" t="s">
        <v>55</v>
      </c>
      <c r="B26" s="165"/>
      <c r="C26" s="166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8"/>
      <c r="W26" s="169"/>
    </row>
    <row r="27" ht="15.75" customHeight="1">
      <c r="A27" s="165" t="s">
        <v>56</v>
      </c>
      <c r="B27" s="165"/>
      <c r="C27" s="166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  <c r="W27" s="170"/>
    </row>
    <row r="28" ht="15.75" customHeight="1">
      <c r="A28" s="165" t="s">
        <v>57</v>
      </c>
      <c r="B28" s="165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8"/>
      <c r="W28" s="170"/>
    </row>
    <row r="29" ht="15.75" customHeight="1">
      <c r="A29" s="165" t="s">
        <v>58</v>
      </c>
      <c r="B29" s="165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  <c r="W29" s="170"/>
    </row>
    <row r="30" ht="15.75" customHeight="1">
      <c r="A30" s="171"/>
      <c r="B30" s="171"/>
      <c r="C30" s="172"/>
      <c r="D30" s="173"/>
      <c r="E30" s="174"/>
      <c r="F30" s="174"/>
      <c r="G30" s="174"/>
      <c r="H30" s="174"/>
      <c r="I30" s="174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5" t="s">
        <v>59</v>
      </c>
      <c r="B31" s="176"/>
      <c r="C31" s="176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13"/>
    </row>
    <row r="32" ht="15.75" customHeight="1">
      <c r="A32" s="178" t="s">
        <v>55</v>
      </c>
      <c r="B32" s="179"/>
      <c r="C32" s="178" t="s">
        <v>60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08"/>
    </row>
    <row r="33" ht="15.75" customHeight="1">
      <c r="A33" s="181" t="s">
        <v>56</v>
      </c>
      <c r="B33" s="176"/>
      <c r="C33" s="181" t="s">
        <v>61</v>
      </c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13"/>
    </row>
    <row r="34" ht="15.75" customHeight="1">
      <c r="A34" s="178" t="s">
        <v>57</v>
      </c>
      <c r="B34" s="179"/>
      <c r="C34" s="178" t="s">
        <v>62</v>
      </c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08"/>
    </row>
    <row r="35" ht="15.75" customHeight="1">
      <c r="A35" s="181" t="s">
        <v>58</v>
      </c>
      <c r="B35" s="176"/>
      <c r="C35" s="182" t="s">
        <v>63</v>
      </c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3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6" t="s">
        <v>64</v>
      </c>
    </row>
    <row r="3" ht="15.75" customHeight="1">
      <c r="B3" s="109"/>
      <c r="C3" s="109"/>
      <c r="D3" s="111" t="s">
        <v>38</v>
      </c>
      <c r="E3" s="111" t="s">
        <v>38</v>
      </c>
      <c r="F3" s="111" t="s">
        <v>38</v>
      </c>
      <c r="G3" s="111" t="s">
        <v>38</v>
      </c>
      <c r="H3" s="111" t="s">
        <v>38</v>
      </c>
      <c r="I3" s="111" t="s">
        <v>38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</row>
    <row r="4" ht="15.75" customHeight="1">
      <c r="A4" s="103">
        <v>1.0</v>
      </c>
      <c r="B4" s="184">
        <v>2.0</v>
      </c>
      <c r="C4" s="184" t="s">
        <v>9</v>
      </c>
      <c r="D4" s="115" t="s">
        <v>39</v>
      </c>
      <c r="E4" s="185"/>
      <c r="F4" s="185"/>
      <c r="G4" s="185"/>
      <c r="H4" s="185"/>
      <c r="I4" s="185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7" t="s">
        <v>40</v>
      </c>
    </row>
    <row r="5" ht="15.75" customHeight="1">
      <c r="A5" s="121">
        <v>1.0</v>
      </c>
      <c r="B5" s="188">
        <v>3.0</v>
      </c>
      <c r="C5" s="188" t="s">
        <v>10</v>
      </c>
      <c r="D5" s="123" t="s">
        <v>39</v>
      </c>
      <c r="E5" s="185"/>
      <c r="F5" s="185"/>
      <c r="G5" s="185"/>
      <c r="H5" s="185"/>
      <c r="I5" s="185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51" t="s">
        <v>40</v>
      </c>
    </row>
    <row r="6" ht="15.75" customHeight="1">
      <c r="A6" s="103">
        <v>1.0</v>
      </c>
      <c r="B6" s="184">
        <v>4.0</v>
      </c>
      <c r="C6" s="184" t="s">
        <v>11</v>
      </c>
      <c r="D6" s="115" t="s">
        <v>39</v>
      </c>
      <c r="E6" s="185"/>
      <c r="F6" s="185"/>
      <c r="G6" s="185"/>
      <c r="H6" s="18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7" t="s">
        <v>40</v>
      </c>
    </row>
    <row r="7" ht="15.75" customHeight="1">
      <c r="A7" s="121">
        <v>1.0</v>
      </c>
      <c r="B7" s="189">
        <v>5.0</v>
      </c>
      <c r="C7" s="189" t="s">
        <v>12</v>
      </c>
      <c r="D7" s="128" t="s">
        <v>39</v>
      </c>
      <c r="E7" s="190"/>
      <c r="F7" s="190"/>
      <c r="G7" s="190"/>
      <c r="H7" s="190"/>
      <c r="I7" s="190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51" t="s">
        <v>40</v>
      </c>
    </row>
    <row r="8" ht="15.75" customHeight="1">
      <c r="A8" s="103">
        <v>1.0</v>
      </c>
      <c r="B8" s="191">
        <v>6.0</v>
      </c>
      <c r="C8" s="191" t="s">
        <v>13</v>
      </c>
      <c r="D8" s="131" t="s">
        <v>39</v>
      </c>
      <c r="E8" s="190"/>
      <c r="F8" s="190"/>
      <c r="G8" s="190"/>
      <c r="H8" s="190"/>
      <c r="I8" s="190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7" t="s">
        <v>40</v>
      </c>
    </row>
    <row r="9" ht="15.75" customHeight="1">
      <c r="A9" s="121">
        <v>1.0</v>
      </c>
      <c r="B9" s="189">
        <v>7.0</v>
      </c>
      <c r="C9" s="189" t="s">
        <v>14</v>
      </c>
      <c r="D9" s="128" t="s">
        <v>39</v>
      </c>
      <c r="E9" s="190"/>
      <c r="F9" s="190"/>
      <c r="G9" s="190"/>
      <c r="H9" s="190"/>
      <c r="I9" s="190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51" t="s">
        <v>40</v>
      </c>
    </row>
    <row r="10" ht="15.75" customHeight="1">
      <c r="A10" s="103">
        <v>2.0</v>
      </c>
      <c r="B10" s="191">
        <v>8.0</v>
      </c>
      <c r="C10" s="191" t="s">
        <v>15</v>
      </c>
      <c r="D10" s="134" t="s">
        <v>38</v>
      </c>
      <c r="E10" s="190"/>
      <c r="F10" s="190"/>
      <c r="G10" s="190"/>
      <c r="H10" s="190"/>
      <c r="I10" s="190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7" t="s">
        <v>40</v>
      </c>
    </row>
    <row r="11" ht="15.75" customHeight="1">
      <c r="A11" s="121">
        <v>2.0</v>
      </c>
      <c r="B11" s="189">
        <v>9.0</v>
      </c>
      <c r="C11" s="192" t="s">
        <v>16</v>
      </c>
      <c r="D11" s="193" t="s">
        <v>38</v>
      </c>
      <c r="E11" s="190"/>
      <c r="F11" s="190"/>
      <c r="G11" s="190"/>
      <c r="H11" s="190"/>
      <c r="I11" s="190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51" t="s">
        <v>40</v>
      </c>
    </row>
    <row r="12" ht="15.75" customHeight="1">
      <c r="A12" s="103" t="s">
        <v>32</v>
      </c>
      <c r="B12" s="191">
        <v>10.0</v>
      </c>
      <c r="C12" s="191" t="s">
        <v>17</v>
      </c>
      <c r="D12" s="134" t="s">
        <v>38</v>
      </c>
      <c r="E12" s="194" t="s">
        <v>38</v>
      </c>
      <c r="F12" s="194" t="s">
        <v>38</v>
      </c>
      <c r="G12" s="194" t="s">
        <v>38</v>
      </c>
      <c r="H12" s="194" t="s">
        <v>38</v>
      </c>
      <c r="I12" s="190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7" t="s">
        <v>40</v>
      </c>
    </row>
    <row r="13" ht="15.75" customHeight="1">
      <c r="A13" s="121">
        <v>3.0</v>
      </c>
      <c r="B13" s="189">
        <v>11.0</v>
      </c>
      <c r="C13" s="189" t="s">
        <v>18</v>
      </c>
      <c r="D13" s="195" t="s">
        <v>38</v>
      </c>
      <c r="E13" s="196"/>
      <c r="F13" s="197"/>
      <c r="G13" s="197"/>
      <c r="H13" s="190"/>
      <c r="I13" s="190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51" t="s">
        <v>40</v>
      </c>
    </row>
    <row r="14" ht="15.75" customHeight="1">
      <c r="A14" s="103">
        <v>1.0</v>
      </c>
      <c r="B14" s="191">
        <v>12.0</v>
      </c>
      <c r="C14" s="191" t="s">
        <v>19</v>
      </c>
      <c r="D14" s="137" t="str">
        <f t="shared" ref="D14:D16" si="1">IF(G14&gt;0,"Y","N")</f>
        <v>N</v>
      </c>
      <c r="E14" s="198">
        <f>IF(OR(EXACT(D7,"Y")),1,0)</f>
        <v>0</v>
      </c>
      <c r="F14" s="199">
        <f>IF(OR(EXACT(D9,"Y")),1,0)</f>
        <v>0</v>
      </c>
      <c r="G14" s="199">
        <f t="shared" ref="G14:G16" si="2">E14+F14</f>
        <v>0</v>
      </c>
      <c r="H14" s="200"/>
      <c r="I14" s="190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7" t="s">
        <v>40</v>
      </c>
    </row>
    <row r="15" ht="15.75" customHeight="1">
      <c r="A15" s="121">
        <v>1.0</v>
      </c>
      <c r="B15" s="189">
        <v>13.0</v>
      </c>
      <c r="C15" s="189" t="s">
        <v>20</v>
      </c>
      <c r="D15" s="137" t="str">
        <f t="shared" si="1"/>
        <v>N</v>
      </c>
      <c r="E15" s="201">
        <f t="shared" ref="E15:E16" si="3">IF(OR(EXACT(D4,"Y")),1,0)</f>
        <v>0</v>
      </c>
      <c r="F15" s="202">
        <f>IF(OR(EXACT(D6,"Y")),1,0)</f>
        <v>0</v>
      </c>
      <c r="G15" s="202">
        <f t="shared" si="2"/>
        <v>0</v>
      </c>
      <c r="H15" s="200"/>
      <c r="I15" s="190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51" t="s">
        <v>40</v>
      </c>
    </row>
    <row r="16" ht="15.75" customHeight="1">
      <c r="A16" s="103">
        <v>1.0</v>
      </c>
      <c r="B16" s="191">
        <v>14.0</v>
      </c>
      <c r="C16" s="191" t="s">
        <v>21</v>
      </c>
      <c r="D16" s="137" t="str">
        <f t="shared" si="1"/>
        <v>N</v>
      </c>
      <c r="E16" s="198">
        <f t="shared" si="3"/>
        <v>0</v>
      </c>
      <c r="F16" s="199">
        <f>IF(OR(EXACT(D8,"Y")),1,0)</f>
        <v>0</v>
      </c>
      <c r="G16" s="199">
        <f t="shared" si="2"/>
        <v>0</v>
      </c>
      <c r="H16" s="200"/>
      <c r="I16" s="190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7" t="s">
        <v>40</v>
      </c>
    </row>
    <row r="17" ht="15.75" customHeight="1">
      <c r="A17" s="121">
        <v>1.0</v>
      </c>
      <c r="B17" s="189">
        <v>15.0</v>
      </c>
      <c r="C17" s="189" t="s">
        <v>22</v>
      </c>
      <c r="D17" s="141" t="str">
        <f>IF(E17&gt;0,"Y","N")</f>
        <v>N</v>
      </c>
      <c r="E17" s="201">
        <f>IF(OR(AND(G14,OR(G15,G16)),AND(G15,OR(G14,G16)),AND(G16,OR(G14,G15))),1,0)</f>
        <v>0</v>
      </c>
      <c r="F17" s="203"/>
      <c r="G17" s="185"/>
      <c r="H17" s="190"/>
      <c r="I17" s="190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51" t="s">
        <v>40</v>
      </c>
    </row>
    <row r="18" ht="15.75" customHeight="1">
      <c r="A18" s="103">
        <v>3.0</v>
      </c>
      <c r="B18" s="204">
        <v>16.0</v>
      </c>
      <c r="C18" s="184" t="s">
        <v>23</v>
      </c>
      <c r="D18" s="205" t="s">
        <v>38</v>
      </c>
      <c r="E18" s="205" t="s">
        <v>38</v>
      </c>
      <c r="F18" s="205" t="s">
        <v>38</v>
      </c>
      <c r="G18" s="205" t="s">
        <v>38</v>
      </c>
      <c r="H18" s="205" t="s">
        <v>38</v>
      </c>
      <c r="I18" s="190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7" t="s">
        <v>40</v>
      </c>
    </row>
    <row r="19" ht="15.75" customHeight="1">
      <c r="A19" s="121">
        <v>3.0</v>
      </c>
      <c r="B19" s="145">
        <v>17.0</v>
      </c>
      <c r="C19" s="145" t="s">
        <v>24</v>
      </c>
      <c r="D19" s="206"/>
      <c r="E19" s="206"/>
      <c r="F19" s="207"/>
      <c r="G19" s="207"/>
      <c r="H19" s="207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40</v>
      </c>
    </row>
    <row r="20" ht="15.75" customHeight="1">
      <c r="A20" s="152"/>
      <c r="B20" s="152">
        <v>18.0</v>
      </c>
      <c r="C20" s="153" t="s">
        <v>25</v>
      </c>
      <c r="D20" s="154" t="str">
        <f>IF(OR(EQ(D14,"Y"),EQ(D15,"Y"),EQ(D16,"Y"),EQ(D17,"Y")),"Y","N")</f>
        <v>N</v>
      </c>
      <c r="E20" s="203"/>
      <c r="F20" s="203"/>
      <c r="G20" s="203"/>
      <c r="H20" s="203"/>
      <c r="I20" s="203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7" t="s">
        <v>40</v>
      </c>
    </row>
    <row r="21" ht="15.75" customHeight="1">
      <c r="A21" s="157">
        <v>4.0</v>
      </c>
      <c r="B21" s="158">
        <v>19.0</v>
      </c>
      <c r="C21" s="158" t="s">
        <v>52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3"/>
      <c r="B25" s="163"/>
      <c r="C25" s="163" t="s">
        <v>53</v>
      </c>
      <c r="D25" s="163" t="s">
        <v>38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5" t="s">
        <v>55</v>
      </c>
      <c r="B26" s="165"/>
      <c r="C26" s="166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8"/>
    </row>
    <row r="27" ht="15.75" customHeight="1">
      <c r="A27" s="165" t="s">
        <v>56</v>
      </c>
      <c r="B27" s="165"/>
      <c r="C27" s="166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</row>
    <row r="28" ht="15.75" customHeight="1">
      <c r="A28" s="165" t="s">
        <v>57</v>
      </c>
      <c r="B28" s="165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8"/>
    </row>
    <row r="29" ht="15.75" customHeight="1">
      <c r="A29" s="165" t="s">
        <v>58</v>
      </c>
      <c r="B29" s="165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</row>
    <row r="30" ht="15.75" customHeight="1">
      <c r="A30" s="171"/>
      <c r="B30" s="171"/>
      <c r="C30" s="171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5" t="s">
        <v>59</v>
      </c>
      <c r="B31" s="176"/>
      <c r="C31" s="176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</row>
    <row r="32" ht="15.75" customHeight="1">
      <c r="A32" s="178" t="s">
        <v>55</v>
      </c>
      <c r="B32" s="179"/>
      <c r="C32" s="178" t="s">
        <v>60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</row>
    <row r="33" ht="15.75" customHeight="1">
      <c r="A33" s="181" t="s">
        <v>56</v>
      </c>
      <c r="B33" s="176"/>
      <c r="C33" s="181" t="s">
        <v>61</v>
      </c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</row>
    <row r="34" ht="15.75" customHeight="1">
      <c r="A34" s="178" t="s">
        <v>57</v>
      </c>
      <c r="B34" s="179"/>
      <c r="C34" s="178" t="s">
        <v>62</v>
      </c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</row>
    <row r="35" ht="15.75" customHeight="1">
      <c r="A35" s="181" t="s">
        <v>58</v>
      </c>
      <c r="B35" s="176"/>
      <c r="C35" s="182" t="s">
        <v>63</v>
      </c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3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6" t="s">
        <v>64</v>
      </c>
    </row>
    <row r="3" ht="15.75" customHeight="1">
      <c r="B3" s="109"/>
      <c r="C3" s="109"/>
      <c r="D3" s="110" t="s">
        <v>34</v>
      </c>
      <c r="E3" s="110" t="s">
        <v>35</v>
      </c>
      <c r="F3" s="110" t="s">
        <v>36</v>
      </c>
      <c r="G3" s="110" t="s">
        <v>37</v>
      </c>
      <c r="H3" s="111" t="s">
        <v>38</v>
      </c>
      <c r="I3" s="111" t="s">
        <v>38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</row>
    <row r="4" ht="15.75" customHeight="1">
      <c r="A4" s="103">
        <v>1.0</v>
      </c>
      <c r="B4" s="184">
        <v>2.0</v>
      </c>
      <c r="C4" s="184" t="s">
        <v>9</v>
      </c>
      <c r="D4" s="115" t="s">
        <v>39</v>
      </c>
      <c r="E4" s="116"/>
      <c r="F4" s="116"/>
      <c r="G4" s="116"/>
      <c r="H4" s="185"/>
      <c r="I4" s="185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7" t="s">
        <v>40</v>
      </c>
    </row>
    <row r="5" ht="15.75" customHeight="1">
      <c r="A5" s="121">
        <v>1.0</v>
      </c>
      <c r="B5" s="188">
        <v>3.0</v>
      </c>
      <c r="C5" s="188" t="s">
        <v>10</v>
      </c>
      <c r="D5" s="123" t="s">
        <v>39</v>
      </c>
      <c r="E5" s="116"/>
      <c r="F5" s="116"/>
      <c r="G5" s="116"/>
      <c r="H5" s="185"/>
      <c r="I5" s="185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51" t="s">
        <v>40</v>
      </c>
    </row>
    <row r="6" ht="15.75" customHeight="1">
      <c r="A6" s="103">
        <v>1.0</v>
      </c>
      <c r="B6" s="184">
        <v>4.0</v>
      </c>
      <c r="C6" s="184" t="s">
        <v>11</v>
      </c>
      <c r="D6" s="115" t="s">
        <v>41</v>
      </c>
      <c r="E6" s="116"/>
      <c r="F6" s="116"/>
      <c r="G6" s="116"/>
      <c r="H6" s="18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7" t="s">
        <v>40</v>
      </c>
    </row>
    <row r="7" ht="15.75" customHeight="1">
      <c r="A7" s="121">
        <v>1.0</v>
      </c>
      <c r="B7" s="189">
        <v>5.0</v>
      </c>
      <c r="C7" s="189" t="s">
        <v>12</v>
      </c>
      <c r="D7" s="128" t="s">
        <v>39</v>
      </c>
      <c r="E7" s="129"/>
      <c r="F7" s="129"/>
      <c r="G7" s="129"/>
      <c r="H7" s="190"/>
      <c r="I7" s="190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51" t="s">
        <v>40</v>
      </c>
    </row>
    <row r="8" ht="15.75" customHeight="1">
      <c r="A8" s="103">
        <v>1.0</v>
      </c>
      <c r="B8" s="191">
        <v>6.0</v>
      </c>
      <c r="C8" s="191" t="s">
        <v>13</v>
      </c>
      <c r="D8" s="131" t="s">
        <v>39</v>
      </c>
      <c r="E8" s="129"/>
      <c r="F8" s="129"/>
      <c r="G8" s="129"/>
      <c r="H8" s="190"/>
      <c r="I8" s="190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7" t="s">
        <v>40</v>
      </c>
    </row>
    <row r="9" ht="15.75" customHeight="1">
      <c r="A9" s="121">
        <v>1.0</v>
      </c>
      <c r="B9" s="189">
        <v>7.0</v>
      </c>
      <c r="C9" s="189" t="s">
        <v>14</v>
      </c>
      <c r="D9" s="128" t="s">
        <v>39</v>
      </c>
      <c r="E9" s="129"/>
      <c r="F9" s="129"/>
      <c r="G9" s="129"/>
      <c r="H9" s="190"/>
      <c r="I9" s="190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51" t="s">
        <v>40</v>
      </c>
    </row>
    <row r="10" ht="15.75" customHeight="1">
      <c r="A10" s="103">
        <v>2.0</v>
      </c>
      <c r="B10" s="191">
        <v>8.0</v>
      </c>
      <c r="C10" s="191" t="s">
        <v>15</v>
      </c>
      <c r="D10" s="131">
        <v>1.0</v>
      </c>
      <c r="E10" s="129"/>
      <c r="F10" s="129"/>
      <c r="G10" s="129"/>
      <c r="H10" s="190"/>
      <c r="I10" s="190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7" t="s">
        <v>40</v>
      </c>
    </row>
    <row r="11" ht="15.75" customHeight="1">
      <c r="A11" s="121">
        <v>2.0</v>
      </c>
      <c r="B11" s="189">
        <v>9.0</v>
      </c>
      <c r="C11" s="192" t="s">
        <v>16</v>
      </c>
      <c r="D11" s="133" t="s">
        <v>41</v>
      </c>
      <c r="E11" s="129"/>
      <c r="F11" s="129"/>
      <c r="G11" s="129"/>
      <c r="H11" s="190"/>
      <c r="I11" s="190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51" t="s">
        <v>40</v>
      </c>
    </row>
    <row r="12" ht="15.75" customHeight="1">
      <c r="A12" s="103" t="s">
        <v>32</v>
      </c>
      <c r="B12" s="191">
        <v>10.0</v>
      </c>
      <c r="C12" s="191" t="s">
        <v>17</v>
      </c>
      <c r="D12" s="134" t="s">
        <v>38</v>
      </c>
      <c r="E12" s="194" t="s">
        <v>38</v>
      </c>
      <c r="F12" s="194" t="s">
        <v>38</v>
      </c>
      <c r="G12" s="194" t="s">
        <v>38</v>
      </c>
      <c r="H12" s="194" t="s">
        <v>38</v>
      </c>
      <c r="I12" s="190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7" t="s">
        <v>40</v>
      </c>
    </row>
    <row r="13" ht="15.75" customHeight="1">
      <c r="A13" s="121">
        <v>3.0</v>
      </c>
      <c r="B13" s="189">
        <v>11.0</v>
      </c>
      <c r="C13" s="189" t="s">
        <v>18</v>
      </c>
      <c r="D13" s="195" t="s">
        <v>38</v>
      </c>
      <c r="E13" s="196"/>
      <c r="F13" s="197"/>
      <c r="G13" s="197"/>
      <c r="H13" s="190"/>
      <c r="I13" s="190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51" t="s">
        <v>40</v>
      </c>
    </row>
    <row r="14" ht="15.75" customHeight="1">
      <c r="A14" s="103">
        <v>1.0</v>
      </c>
      <c r="B14" s="191">
        <v>12.0</v>
      </c>
      <c r="C14" s="191" t="s">
        <v>19</v>
      </c>
      <c r="D14" s="137" t="str">
        <f t="shared" ref="D14:D16" si="1">IF(G14&gt;0,"Y","N")</f>
        <v>N</v>
      </c>
      <c r="E14" s="198">
        <f>IF(OR(EXACT(D7,"Y")),1,0)</f>
        <v>0</v>
      </c>
      <c r="F14" s="199">
        <f>IF(OR(EXACT(D9,"Y")),1,0)</f>
        <v>0</v>
      </c>
      <c r="G14" s="199">
        <f t="shared" ref="G14:G16" si="2">E14+F14</f>
        <v>0</v>
      </c>
      <c r="H14" s="200"/>
      <c r="I14" s="190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7" t="s">
        <v>40</v>
      </c>
    </row>
    <row r="15" ht="15.75" customHeight="1">
      <c r="A15" s="121">
        <v>1.0</v>
      </c>
      <c r="B15" s="189">
        <v>13.0</v>
      </c>
      <c r="C15" s="189" t="s">
        <v>20</v>
      </c>
      <c r="D15" s="137" t="str">
        <f t="shared" si="1"/>
        <v>Y</v>
      </c>
      <c r="E15" s="201">
        <f t="shared" ref="E15:E16" si="3">IF(OR(EXACT(D4,"Y")),1,0)</f>
        <v>0</v>
      </c>
      <c r="F15" s="202">
        <f>IF(OR(EXACT(D6,"Y")),1,0)</f>
        <v>1</v>
      </c>
      <c r="G15" s="202">
        <f t="shared" si="2"/>
        <v>1</v>
      </c>
      <c r="H15" s="200"/>
      <c r="I15" s="190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51" t="s">
        <v>40</v>
      </c>
    </row>
    <row r="16" ht="15.75" customHeight="1">
      <c r="A16" s="103">
        <v>1.0</v>
      </c>
      <c r="B16" s="191">
        <v>14.0</v>
      </c>
      <c r="C16" s="191" t="s">
        <v>21</v>
      </c>
      <c r="D16" s="137" t="str">
        <f t="shared" si="1"/>
        <v>N</v>
      </c>
      <c r="E16" s="198">
        <f t="shared" si="3"/>
        <v>0</v>
      </c>
      <c r="F16" s="199">
        <f>IF(OR(EXACT(D8,"Y")),1,0)</f>
        <v>0</v>
      </c>
      <c r="G16" s="199">
        <f t="shared" si="2"/>
        <v>0</v>
      </c>
      <c r="H16" s="200"/>
      <c r="I16" s="190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7" t="s">
        <v>40</v>
      </c>
    </row>
    <row r="17" ht="15.75" customHeight="1">
      <c r="A17" s="121">
        <v>1.0</v>
      </c>
      <c r="B17" s="189">
        <v>15.0</v>
      </c>
      <c r="C17" s="189" t="s">
        <v>22</v>
      </c>
      <c r="D17" s="141" t="str">
        <f>IF(E17&gt;0,"Y","N")</f>
        <v>N</v>
      </c>
      <c r="E17" s="201">
        <f>IF(OR(AND(G14,OR(G15,G16)),AND(G15,OR(G14,G16)),AND(G16,OR(G14,G15))),1,0)</f>
        <v>0</v>
      </c>
      <c r="F17" s="203"/>
      <c r="G17" s="185"/>
      <c r="H17" s="190"/>
      <c r="I17" s="190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51" t="s">
        <v>40</v>
      </c>
    </row>
    <row r="18" ht="15.75" customHeight="1">
      <c r="A18" s="103">
        <v>3.0</v>
      </c>
      <c r="B18" s="204">
        <v>16.0</v>
      </c>
      <c r="C18" s="184" t="s">
        <v>23</v>
      </c>
      <c r="D18" s="205" t="s">
        <v>38</v>
      </c>
      <c r="E18" s="205" t="s">
        <v>38</v>
      </c>
      <c r="F18" s="205" t="s">
        <v>38</v>
      </c>
      <c r="G18" s="205" t="s">
        <v>38</v>
      </c>
      <c r="H18" s="205" t="s">
        <v>38</v>
      </c>
      <c r="I18" s="190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7" t="s">
        <v>40</v>
      </c>
    </row>
    <row r="19" ht="15.75" customHeight="1">
      <c r="A19" s="121">
        <v>3.0</v>
      </c>
      <c r="B19" s="145">
        <v>17.0</v>
      </c>
      <c r="C19" s="145" t="s">
        <v>24</v>
      </c>
      <c r="D19" s="206"/>
      <c r="E19" s="206"/>
      <c r="F19" s="207"/>
      <c r="G19" s="207"/>
      <c r="H19" s="207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40</v>
      </c>
    </row>
    <row r="20" ht="15.75" customHeight="1">
      <c r="A20" s="152"/>
      <c r="B20" s="152">
        <v>18.0</v>
      </c>
      <c r="C20" s="153" t="s">
        <v>25</v>
      </c>
      <c r="D20" s="154" t="str">
        <f>IF(OR(EQ(D14,"Y"),EQ(D15,"Y"),EQ(D16,"Y"),EQ(D17,"Y")),"Y","N")</f>
        <v>Y</v>
      </c>
      <c r="E20" s="203"/>
      <c r="F20" s="203"/>
      <c r="G20" s="203"/>
      <c r="H20" s="203"/>
      <c r="I20" s="203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7" t="s">
        <v>40</v>
      </c>
    </row>
    <row r="21" ht="15.75" customHeight="1">
      <c r="A21" s="157">
        <v>4.0</v>
      </c>
      <c r="B21" s="158">
        <v>19.0</v>
      </c>
      <c r="C21" s="158" t="s">
        <v>52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3"/>
      <c r="B25" s="163"/>
      <c r="C25" s="163" t="s">
        <v>53</v>
      </c>
      <c r="D25" s="163" t="s">
        <v>38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5" t="s">
        <v>55</v>
      </c>
      <c r="B26" s="165"/>
      <c r="C26" s="166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8"/>
    </row>
    <row r="27" ht="15.75" customHeight="1">
      <c r="A27" s="165" t="s">
        <v>56</v>
      </c>
      <c r="B27" s="165"/>
      <c r="C27" s="166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</row>
    <row r="28" ht="15.75" customHeight="1">
      <c r="A28" s="165" t="s">
        <v>57</v>
      </c>
      <c r="B28" s="165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8"/>
    </row>
    <row r="29" ht="15.75" customHeight="1">
      <c r="A29" s="165" t="s">
        <v>58</v>
      </c>
      <c r="B29" s="165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</row>
    <row r="30" ht="15.75" customHeight="1">
      <c r="A30" s="171"/>
      <c r="B30" s="171"/>
      <c r="C30" s="171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5" t="s">
        <v>59</v>
      </c>
      <c r="B31" s="176"/>
      <c r="C31" s="176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</row>
    <row r="32" ht="15.75" customHeight="1">
      <c r="A32" s="178" t="s">
        <v>55</v>
      </c>
      <c r="B32" s="179"/>
      <c r="C32" s="178" t="s">
        <v>60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</row>
    <row r="33" ht="15.75" customHeight="1">
      <c r="A33" s="181" t="s">
        <v>56</v>
      </c>
      <c r="B33" s="176"/>
      <c r="C33" s="181" t="s">
        <v>61</v>
      </c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</row>
    <row r="34" ht="15.75" customHeight="1">
      <c r="A34" s="178" t="s">
        <v>57</v>
      </c>
      <c r="B34" s="179"/>
      <c r="C34" s="178" t="s">
        <v>62</v>
      </c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</row>
    <row r="35" ht="15.75" customHeight="1">
      <c r="A35" s="181" t="s">
        <v>58</v>
      </c>
      <c r="B35" s="176"/>
      <c r="C35" s="182" t="s">
        <v>63</v>
      </c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