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<sst xmlns="http://schemas.openxmlformats.org/spreadsheetml/2006/main" count="381" uniqueCount="65">
  <si>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</si>
  <si>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</si>
  <si>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</si>
  <si>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</si>
  <si>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</si>
  <si>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</si>
  <si>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</si>
  <si>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</si>
  <si>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</si>
  <si>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</si>
  <si>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</si>
  <si>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</si>
  <si>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</si>
  <si>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</si>
  <si>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</si>
  <si>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</si>
  <si>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</si>
  <si>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</si>
  <si>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</si>
  <si>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</si>
  <si>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</si>
  <si>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</si>
  <si>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</si>
  <si>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</si>
  <si>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</si>
  <si>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</si>
  <si>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</si>
  <si>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</si>
  <si>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</si>
  <si>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</si>
  <si>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</si>
  <si>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</si>
  <si>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</si>
  <si>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This paper presents an approach for adaptive Cloud supported Infrastructures as a Service. The approach uses a MDE process (DSL) to specifiy the characteristics of the system, including the available services/resources (e.g. sensors). A model@runtime technique allows to track the system execution and possibly adapt the system towards new deployments. Even if the paper does not explictly mentions DevOps, the technique can be seen as an enabler.</t>
  </si>
  <si>
    <t>MDE</t>
  </si>
  <si>
    <t>Process</t>
  </si>
  <si>
    <t>DevOps</t>
  </si>
  <si>
    <t>n.a.</t>
  </si>
  <si>
    <t>Resource</t>
  </si>
  <si>
    <t>Y</t>
  </si>
  <si>
    <t>&lt;add your comment here if any&gt;</t>
  </si>
  <si>
    <t>Monitoring</t>
  </si>
  <si>
    <t>Others</t>
  </si>
  <si>
    <t>Conference</t>
  </si>
  <si>
    <t>2014 IEEE/ACM 7th International Conference on Utility and Cloud Computing</t>
  </si>
  <si>
    <t>Digital Life</t>
  </si>
  <si>
    <t>Cloud computing</t>
  </si>
  <si>
    <t>multi-cloud</t>
  </si>
  <si>
    <t>Cloud ML</t>
  </si>
  <si>
    <t>Model-driven engineering</t>
  </si>
  <si>
    <t>Future research directions (as stated by authors, if any)</t>
  </si>
  <si>
    <t xml:space="preserve">Reviewer </t>
  </si>
  <si>
    <t>Antonio Cicchetti</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</si>
  <si>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</si>
  <si>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</si>
  <si>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</si>
  <si>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</si>
  <si>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</si>
  <si>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</si>
  <si>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</si>
  <si>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</si>
  <si>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</si>
  <si>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</si>
  <si>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Product</t>
  </si>
  <si>
    <t>Vittoriano Mutillo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</si>
</sst>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This paper presents an approach for adaptive Cloud supported Infrastructures as a Service. The approach uses a MDE process (DSL) to specifiy the characteristics of the system, including the available services/resources (e.g. sensors). A model@runtime technique allows to track the system execution and possibly adapt the system towards new deployments. Even if the paper does not explictly mentions DevOps, the technique can be seen as an enabler.</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Process</v>
      </c>
      <c r="E3" s="13" t="str">
        <f t="shared" ref="E3:F3" si="2">K26</f>
        <v>DevOps</v>
      </c>
      <c r="F3" s="13" t="str">
        <f t="shared" si="2"/>
        <v>n.a.</v>
      </c>
      <c r="G3" s="13" t="str">
        <f t="shared" ref="G3:H3" si="3">K27</f>
        <v>MDE</v>
      </c>
      <c r="H3" s="13" t="str">
        <f t="shared" si="3"/>
        <v>Resource</v>
      </c>
      <c r="I3" s="13" t="str">
        <f t="shared" ref="I3:J3" si="4">K28</f>
        <v>DevOps</v>
      </c>
      <c r="J3" s="13" t="str">
        <f t="shared" si="4"/>
        <v>Product</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Y</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1</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Y</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Monitoring</v>
      </c>
      <c r="D12" s="26" t="str">
        <f>K38</f>
        <v>Others</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Conference</v>
      </c>
      <c r="D13" s="28" t="str">
        <f t="shared" si="13"/>
        <v>2014 IEEE/ACM 7th International Conference on Utility and Cloud Computing</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Y</v>
      </c>
      <c r="D15" s="13">
        <f t="shared" ref="D15:D16" si="15">IF(OR(EXACT(C4,"Y")),1,0)</f>
        <v>1</v>
      </c>
      <c r="E15" s="13">
        <f>IF(OR(EXACT(C6,"Y")),1,0)</f>
        <v>0</v>
      </c>
      <c r="F15" s="13">
        <f t="shared" si="14"/>
        <v>1</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Digital Life</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Cloud computing</v>
      </c>
      <c r="D19" s="35" t="str">
        <f>K58</f>
        <v>multi-cloud</v>
      </c>
      <c r="E19" s="35" t="str">
        <f>K59</f>
        <v>Cloud ML</v>
      </c>
      <c r="F19" s="35" t="str">
        <f>K60</f>
        <v>Model-driven engineering</v>
      </c>
      <c r="G19" s="35" t="str">
        <f>K61</f>
        <v>n.a.</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MDE</v>
      </c>
      <c r="D25" s="62" t="str">
        <f>'1'!E$3</f>
        <v>Process</v>
      </c>
      <c r="E25" s="63" t="str">
        <f t="shared" ref="E25:E36" si="18">CONCATENATE(C25," ",D25)</f>
        <v>MDE Process</v>
      </c>
      <c r="F25" s="63"/>
      <c r="G25" s="63" t="str">
        <f>IFERROR(__xludf.DUMMYFUNCTION("IFNA(UNIQUE(FILTER(E25:E36, E25:E36&lt;&gt;""n.a. n.a."")),""n.a."")"),"MDE Process")</f>
        <v>MDE Process</v>
      </c>
      <c r="H25" s="63"/>
      <c r="I25" s="63" t="str">
        <f>IFERROR(__xludf.DUMMYFUNCTION("IFERROR(SPLIT($G25,"" ""),"""")"),"MDE")</f>
        <v>MDE</v>
      </c>
      <c r="J25" s="63" t="str">
        <f>IFERROR(__xludf.DUMMYFUNCTION("""COMPUTED_VALUE"""),"Process")</f>
        <v>Process</v>
      </c>
      <c r="K25" s="64" t="str">
        <f t="shared" ref="K25:L25" si="17">IF(NOT(I25=""),I25,"n.a.")</f>
        <v>MDE</v>
      </c>
      <c r="L25" s="64" t="str">
        <f t="shared" si="17"/>
        <v>Process</v>
      </c>
      <c r="M25" s="65">
        <v>1.0</v>
      </c>
      <c r="N25" s="66"/>
      <c r="O25" s="66"/>
      <c r="P25" s="66"/>
      <c r="Q25" s="66"/>
      <c r="R25" s="66"/>
      <c r="S25" s="66"/>
      <c r="T25" s="66"/>
      <c r="U25" s="67"/>
      <c r="V25" s="67"/>
      <c r="W25" s="67"/>
      <c r="X25" s="51"/>
      <c r="Y25" s="51"/>
      <c r="Z25" s="51"/>
    </row>
    <row r="26">
      <c r="A26" s="68"/>
      <c r="B26" s="16">
        <v>2.0</v>
      </c>
      <c r="C26" s="62" t="str">
        <f>'1'!F$3</f>
        <v>DevOps</v>
      </c>
      <c r="D26" s="62" t="str">
        <f>'1'!G$3</f>
        <v>n.a.</v>
      </c>
      <c r="E26" s="69" t="str">
        <f t="shared" si="18"/>
        <v>DevOps n.a.</v>
      </c>
      <c r="F26" s="69"/>
      <c r="G26" s="69" t="str">
        <f>IFERROR(__xludf.DUMMYFUNCTION("""COMPUTED_VALUE"""),"DevOps n.a.")</f>
        <v>DevOps n.a.</v>
      </c>
      <c r="H26" s="69"/>
      <c r="I26" s="69" t="str">
        <f>IFERROR(__xludf.DUMMYFUNCTION("IFERROR(SPLIT($G26,"" ""),"""")"),"DevOps")</f>
        <v>DevOps</v>
      </c>
      <c r="J26" s="69" t="str">
        <f>IFERROR(__xludf.DUMMYFUNCTION("""COMPUTED_VALUE"""),"n.a.")</f>
        <v>n.a.</v>
      </c>
      <c r="K26" s="70" t="str">
        <f t="shared" ref="K26:L26" si="19">IF(NOT(I26=""),I26,"n.a.")</f>
        <v>DevOps</v>
      </c>
      <c r="L26" s="70" t="str">
        <f t="shared" si="19"/>
        <v>n.a.</v>
      </c>
      <c r="M26" s="71">
        <v>2.0</v>
      </c>
      <c r="N26" s="59"/>
      <c r="O26" s="59"/>
      <c r="P26" s="59"/>
      <c r="Q26" s="59"/>
      <c r="R26" s="59"/>
      <c r="S26" s="59"/>
      <c r="T26" s="59"/>
      <c r="U26" s="60"/>
      <c r="V26" s="60"/>
      <c r="W26" s="60"/>
      <c r="X26" s="49"/>
      <c r="Y26" s="49"/>
      <c r="Z26" s="49"/>
    </row>
    <row r="27">
      <c r="A27" s="61"/>
      <c r="B27" s="21">
        <v>3.0</v>
      </c>
      <c r="C27" s="62" t="str">
        <f>'1'!H$3</f>
        <v>MDE</v>
      </c>
      <c r="D27" s="62" t="str">
        <f>'1'!I$3</f>
        <v>Resource</v>
      </c>
      <c r="E27" s="63" t="str">
        <f t="shared" si="18"/>
        <v>MDE Resource</v>
      </c>
      <c r="F27" s="63"/>
      <c r="G27" s="63" t="str">
        <f>IFERROR(__xludf.DUMMYFUNCTION("""COMPUTED_VALUE"""),"MDE Resource")</f>
        <v>MDE Resource</v>
      </c>
      <c r="H27" s="63"/>
      <c r="I27" s="63" t="str">
        <f>IFERROR(__xludf.DUMMYFUNCTION("IFERROR(SPLIT($G27,"" ""),"""")"),"MDE")</f>
        <v>MDE</v>
      </c>
      <c r="J27" s="63" t="str">
        <f>IFERROR(__xludf.DUMMYFUNCTION("""COMPUTED_VALUE"""),"Resource")</f>
        <v>Resource</v>
      </c>
      <c r="K27" s="64" t="str">
        <f t="shared" ref="K27:L27" si="20">IF(NOT(I27=""),I27,"n.a.")</f>
        <v>MDE</v>
      </c>
      <c r="L27" s="64" t="str">
        <f t="shared" si="20"/>
        <v>Resource</v>
      </c>
      <c r="M27" s="65">
        <v>3.0</v>
      </c>
      <c r="N27" s="66"/>
      <c r="O27" s="66"/>
      <c r="P27" s="66"/>
      <c r="Q27" s="66"/>
      <c r="R27" s="66"/>
      <c r="S27" s="66"/>
      <c r="T27" s="66"/>
      <c r="U27" s="67"/>
      <c r="V27" s="67"/>
      <c r="W27" s="67"/>
      <c r="X27" s="51"/>
      <c r="Y27" s="51"/>
      <c r="Z27" s="51"/>
    </row>
    <row r="28">
      <c r="A28" s="68"/>
      <c r="B28" s="16">
        <v>1.0</v>
      </c>
      <c r="C28" s="72" t="str">
        <f>'2'!D$3</f>
        <v>MDE</v>
      </c>
      <c r="D28" s="72" t="str">
        <f>'2'!E$3</f>
        <v>Process</v>
      </c>
      <c r="E28" s="69" t="str">
        <f t="shared" si="18"/>
        <v>MDE Process</v>
      </c>
      <c r="F28" s="69"/>
      <c r="G28" s="69" t="str">
        <f>IFERROR(__xludf.DUMMYFUNCTION("""COMPUTED_VALUE"""),"DevOps Product")</f>
        <v>DevOps Product</v>
      </c>
      <c r="H28" s="69"/>
      <c r="I28" s="69" t="str">
        <f>IFERROR(__xludf.DUMMYFUNCTION("IFERROR(SPLIT($G28,"" ""),"""")"),"DevOps")</f>
        <v>DevOps</v>
      </c>
      <c r="J28" s="69" t="str">
        <f>IFERROR(__xludf.DUMMYFUNCTION("""COMPUTED_VALUE"""),"Product")</f>
        <v>Product</v>
      </c>
      <c r="K28" s="70" t="str">
        <f t="shared" ref="K28:L28" si="21">IF(NOT(I28=""),I28,"n.a.")</f>
        <v>DevOps</v>
      </c>
      <c r="L28" s="70" t="str">
        <f t="shared" si="21"/>
        <v>Product</v>
      </c>
      <c r="M28" s="71">
        <v>4.0</v>
      </c>
      <c r="N28" s="59"/>
      <c r="O28" s="59"/>
      <c r="P28" s="59"/>
      <c r="Q28" s="59"/>
      <c r="R28" s="59"/>
      <c r="S28" s="59"/>
      <c r="T28" s="59"/>
      <c r="U28" s="60"/>
      <c r="V28" s="60"/>
      <c r="W28" s="60"/>
      <c r="X28" s="49"/>
      <c r="Y28" s="49"/>
      <c r="Z28" s="49"/>
    </row>
    <row r="29">
      <c r="A29" s="61"/>
      <c r="B29" s="21">
        <v>2.0</v>
      </c>
      <c r="C29" s="72" t="str">
        <f>'2'!F$3</f>
        <v>DevOps</v>
      </c>
      <c r="D29" s="72" t="str">
        <f>'2'!G$3</f>
        <v>Product</v>
      </c>
      <c r="E29" s="63" t="str">
        <f t="shared" si="18"/>
        <v>DevOps Product</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MDE</v>
      </c>
      <c r="D30" s="72" t="str">
        <f>'2'!I$3</f>
        <v>Resource</v>
      </c>
      <c r="E30" s="69" t="str">
        <f t="shared" si="18"/>
        <v>MDE Resource</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Monitoring</v>
      </c>
      <c r="D37" s="86"/>
      <c r="E37" s="86"/>
      <c r="F37" s="86"/>
      <c r="G37" s="86" t="str">
        <f>IFERROR(__xludf.DUMMYFUNCTION("IFNA(UNIQUE(FILTER(C37:C46, C37:C46&lt;&gt;""n.a."")),""n.a."")"),"Monitoring")</f>
        <v>Monitoring</v>
      </c>
      <c r="H37" s="86"/>
      <c r="I37" s="87" t="str">
        <f t="shared" ref="I37:I66" si="27">G37</f>
        <v>Monitoring</v>
      </c>
      <c r="J37" s="86"/>
      <c r="K37" s="88" t="str">
        <f t="shared" ref="K37:K68" si="28">IF(NOT(I37=""),I37,"n.a.")</f>
        <v>Monitoring</v>
      </c>
      <c r="L37" s="89"/>
      <c r="M37" s="90">
        <v>1.0</v>
      </c>
      <c r="N37" s="66"/>
      <c r="O37" s="66"/>
      <c r="P37" s="66"/>
      <c r="Q37" s="66"/>
      <c r="R37" s="66"/>
      <c r="S37" s="66"/>
      <c r="T37" s="66"/>
      <c r="U37" s="67"/>
      <c r="V37" s="67"/>
      <c r="W37" s="67"/>
      <c r="X37" s="51"/>
      <c r="Y37" s="51"/>
      <c r="Z37" s="51"/>
    </row>
    <row r="38">
      <c r="A38" s="68"/>
      <c r="B38" s="16"/>
      <c r="C38" s="91" t="str">
        <f>'1'!E12</f>
        <v>Others</v>
      </c>
      <c r="D38" s="92"/>
      <c r="E38" s="92"/>
      <c r="F38" s="92"/>
      <c r="G38" s="92" t="str">
        <f>IFERROR(__xludf.DUMMYFUNCTION("""COMPUTED_VALUE"""),"Others")</f>
        <v>Others</v>
      </c>
      <c r="H38" s="92"/>
      <c r="I38" s="69" t="str">
        <f t="shared" si="27"/>
        <v>Others</v>
      </c>
      <c r="J38" s="92"/>
      <c r="K38" s="70" t="str">
        <f t="shared" si="28"/>
        <v>Others</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Monitoring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Digital Life</v>
      </c>
      <c r="D47" s="86"/>
      <c r="E47" s="86"/>
      <c r="F47" s="86"/>
      <c r="G47" s="86" t="str">
        <f>IFERROR(__xludf.DUMMYFUNCTION("IFNA(UNIQUE(FILTER(C47:C56, C47:C56&lt;&gt;""n.a."")),""n.a."")"),"Digital Life")</f>
        <v>Digital Life</v>
      </c>
      <c r="H47" s="86"/>
      <c r="I47" s="87" t="str">
        <f t="shared" si="27"/>
        <v>Digital Life</v>
      </c>
      <c r="J47" s="86"/>
      <c r="K47" s="88" t="str">
        <f t="shared" si="28"/>
        <v>Digital Life</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Cloud computing</v>
      </c>
      <c r="D57" s="101"/>
      <c r="E57" s="101"/>
      <c r="F57" s="101"/>
      <c r="G57" s="86" t="str">
        <f>IFERROR(__xludf.DUMMYFUNCTION("IFNA(UNIQUE(FILTER(C57:C66, C57:C66&lt;&gt;""n.a."")),""n.a."")"),"Cloud computing")</f>
        <v>Cloud computing</v>
      </c>
      <c r="H57" s="101"/>
      <c r="I57" s="87" t="str">
        <f t="shared" si="27"/>
        <v>Cloud computing</v>
      </c>
      <c r="J57" s="101"/>
      <c r="K57" s="88" t="str">
        <f t="shared" si="28"/>
        <v>Cloud computing</v>
      </c>
      <c r="L57" s="102"/>
      <c r="M57" s="90">
        <v>1.0</v>
      </c>
      <c r="N57" s="66"/>
      <c r="O57" s="66"/>
      <c r="P57" s="66"/>
      <c r="Q57" s="66"/>
      <c r="R57" s="66"/>
      <c r="S57" s="66"/>
      <c r="T57" s="66"/>
      <c r="U57" s="67"/>
      <c r="V57" s="67"/>
      <c r="W57" s="67"/>
      <c r="X57" s="51"/>
      <c r="Y57" s="51"/>
      <c r="Z57" s="51"/>
    </row>
    <row r="58">
      <c r="A58" s="68"/>
      <c r="B58" s="16"/>
      <c r="C58" s="91" t="str">
        <f>IF(ISBLANK('1'!E19),"n.a.",'1'!E19)</f>
        <v>multi-cloud</v>
      </c>
      <c r="D58" s="92"/>
      <c r="E58" s="92"/>
      <c r="F58" s="92"/>
      <c r="G58" s="92" t="str">
        <f>IFERROR(__xludf.DUMMYFUNCTION("""COMPUTED_VALUE"""),"multi-cloud")</f>
        <v>multi-cloud</v>
      </c>
      <c r="H58" s="92"/>
      <c r="I58" s="69" t="str">
        <f t="shared" si="27"/>
        <v>multi-cloud</v>
      </c>
      <c r="J58" s="92"/>
      <c r="K58" s="70" t="str">
        <f t="shared" si="28"/>
        <v>multi-cloud</v>
      </c>
      <c r="L58" s="93"/>
      <c r="M58" s="71">
        <v>2.0</v>
      </c>
      <c r="N58" s="59"/>
      <c r="O58" s="59"/>
      <c r="P58" s="59"/>
      <c r="Q58" s="59"/>
      <c r="R58" s="59"/>
      <c r="S58" s="59"/>
      <c r="T58" s="59"/>
      <c r="U58" s="60"/>
      <c r="V58" s="60"/>
      <c r="W58" s="60"/>
      <c r="X58" s="49"/>
      <c r="Y58" s="49"/>
      <c r="Z58" s="49"/>
    </row>
    <row r="59">
      <c r="A59" s="61"/>
      <c r="B59" s="21"/>
      <c r="C59" s="91" t="str">
        <f>IF(ISBLANK('1'!F19),"n.a.",'1'!F19)</f>
        <v>Cloud ML</v>
      </c>
      <c r="D59" s="94"/>
      <c r="E59" s="94"/>
      <c r="F59" s="94"/>
      <c r="G59" s="94" t="str">
        <f>IFERROR(__xludf.DUMMYFUNCTION("""COMPUTED_VALUE"""),"Cloud ML")</f>
        <v>Cloud ML</v>
      </c>
      <c r="H59" s="94"/>
      <c r="I59" s="63" t="str">
        <f t="shared" si="27"/>
        <v>Cloud ML</v>
      </c>
      <c r="J59" s="94"/>
      <c r="K59" s="64" t="str">
        <f t="shared" si="28"/>
        <v>Cloud ML</v>
      </c>
      <c r="L59" s="95"/>
      <c r="M59" s="65">
        <v>3.0</v>
      </c>
      <c r="N59" s="66"/>
      <c r="O59" s="66"/>
      <c r="P59" s="66"/>
      <c r="Q59" s="66"/>
      <c r="R59" s="66"/>
      <c r="S59" s="66"/>
      <c r="T59" s="66"/>
      <c r="U59" s="67"/>
      <c r="V59" s="67"/>
      <c r="W59" s="67"/>
      <c r="X59" s="51"/>
      <c r="Y59" s="51"/>
      <c r="Z59" s="51"/>
    </row>
    <row r="60">
      <c r="A60" s="68"/>
      <c r="B60" s="16"/>
      <c r="C60" s="91" t="str">
        <f>IF(ISBLANK('1'!G19),"n.a.",'1'!G19)</f>
        <v>Model-driven engineering</v>
      </c>
      <c r="D60" s="92"/>
      <c r="E60" s="92"/>
      <c r="F60" s="92"/>
      <c r="G60" s="92" t="str">
        <f>IFERROR(__xludf.DUMMYFUNCTION("""COMPUTED_VALUE"""),"Model-driven engineering")</f>
        <v>Model-driven engineering</v>
      </c>
      <c r="H60" s="92"/>
      <c r="I60" s="69" t="str">
        <f t="shared" si="27"/>
        <v>Model-driven engineering</v>
      </c>
      <c r="J60" s="92"/>
      <c r="K60" s="70" t="str">
        <f t="shared" si="28"/>
        <v>Model-driven engineering</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c r="H61" s="94"/>
      <c r="I61" s="63" t="str">
        <f t="shared" si="27"/>
        <v/>
      </c>
      <c r="J61" s="94"/>
      <c r="K61" s="64" t="str">
        <f t="shared" si="28"/>
        <v>n.a.</v>
      </c>
      <c r="L61" s="95"/>
      <c r="M61" s="65">
        <v>5.0</v>
      </c>
      <c r="N61" s="66"/>
      <c r="O61" s="66"/>
      <c r="P61" s="66"/>
      <c r="Q61" s="66"/>
      <c r="R61" s="66"/>
      <c r="S61" s="66"/>
      <c r="T61" s="66"/>
      <c r="U61" s="67"/>
      <c r="V61" s="67"/>
      <c r="W61" s="67"/>
      <c r="X61" s="51"/>
      <c r="Y61" s="51"/>
      <c r="Z61" s="51"/>
    </row>
    <row r="62">
      <c r="A62" s="68"/>
      <c r="B62" s="16"/>
      <c r="C62" s="96" t="str">
        <f>IF(ISBLANK('2'!D19),"n.a.",'2'!D19)</f>
        <v>Cloud computing</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multi-cloud</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Cloud ML</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Model-driven engineering</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2014 IEEE/ACM 7th International Conference on Utility and Cloud Computing</v>
      </c>
      <c r="E67" s="63" t="str">
        <f t="shared" ref="E67:E68" si="29">CONCATENATE(C67,"---",D67)</f>
        <v>Conference---2014 IEEE/ACM 7th International Conference on Utility and Cloud Computing</v>
      </c>
      <c r="F67" s="63"/>
      <c r="G67" s="63" t="str">
        <f>IFERROR(__xludf.DUMMYFUNCTION("IFNA(UNIQUE(FILTER(E67:E68, E67:E68&lt;&gt;""n.a"")),""n.a."")"),"Conference---2014 IEEE/ACM 7th International Conference on Utility and Cloud Computing")</f>
        <v>Conference---2014 IEEE/ACM 7th International Conference on Utility and Cloud Computing</v>
      </c>
      <c r="H67" s="63"/>
      <c r="I67" s="63" t="str">
        <f>IFERROR(__xludf.DUMMYFUNCTION("IFERROR(SPLIT($G67,""---""),"""")"),"Conference")</f>
        <v>Conference</v>
      </c>
      <c r="J67" s="63" t="str">
        <f>IFERROR(__xludf.DUMMYFUNCTION("""COMPUTED_VALUE"""),"2014 IEEE/ACM 7th International Conference on Utility and Cloud Computing")</f>
        <v>2014 IEEE/ACM 7th International Conference on Utility and Cloud Computing</v>
      </c>
      <c r="K67" s="64" t="str">
        <f t="shared" si="28"/>
        <v>Conference</v>
      </c>
      <c r="L67" s="64" t="str">
        <f>IF(NOT(J67=""),J67,"n.a.")</f>
        <v>2014 IEEE/ACM 7th International Conference on Utility and Cloud Computing</v>
      </c>
      <c r="M67" s="65">
        <v>1.0</v>
      </c>
      <c r="N67" s="66"/>
      <c r="O67" s="66"/>
      <c r="P67" s="66"/>
      <c r="Q67" s="66"/>
      <c r="R67" s="66"/>
      <c r="S67" s="66"/>
      <c r="T67" s="66"/>
      <c r="U67" s="67"/>
      <c r="V67" s="67"/>
      <c r="W67" s="67"/>
      <c r="X67" s="51"/>
      <c r="Y67" s="51"/>
      <c r="Z67" s="51"/>
    </row>
    <row r="68">
      <c r="A68" s="75"/>
      <c r="B68" s="16">
        <v>2.0</v>
      </c>
      <c r="C68" s="26" t="str">
        <f>'2'!D13</f>
        <v>Conference</v>
      </c>
      <c r="D68" s="26" t="str">
        <f>'2'!E13</f>
        <v/>
      </c>
      <c r="E68" s="69" t="str">
        <f t="shared" si="29"/>
        <v>Conference---</v>
      </c>
      <c r="F68" s="69"/>
      <c r="G68" s="69" t="str">
        <f>IFERROR(__xludf.DUMMYFUNCTION("""COMPUTED_VALUE"""),"Conference---")</f>
        <v>Conference---</v>
      </c>
      <c r="H68" s="69"/>
      <c r="I68" s="69" t="str">
        <f>IFERROR(__xludf.DUMMYFUNCTION("IFERROR(SPLIT($G68,""---""),"""")"),"Conference")</f>
        <v>Conference</v>
      </c>
      <c r="J68" s="69"/>
      <c r="K68" s="70" t="str">
        <f t="shared" si="28"/>
        <v>Conference</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34</v>
      </c>
      <c r="I3" s="115" t="s">
        <v>38</v>
      </c>
      <c r="J3" s="115" t="s">
        <v>36</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39</v>
      </c>
      <c r="E4" s="121"/>
      <c r="F4" s="121"/>
      <c r="G4" s="121"/>
      <c r="H4" s="121"/>
      <c r="I4" s="121"/>
      <c r="J4" s="122"/>
      <c r="K4" s="123"/>
      <c r="L4" s="123"/>
      <c r="M4" s="123"/>
      <c r="N4" s="123"/>
      <c r="O4" s="123"/>
      <c r="P4" s="123"/>
      <c r="Q4" s="123"/>
      <c r="R4" s="123"/>
      <c r="S4" s="123"/>
      <c r="T4" s="123"/>
      <c r="U4" s="123"/>
      <c r="V4" s="124" t="s">
        <v>40</v>
      </c>
      <c r="W4" s="125"/>
    </row>
    <row r="5">
      <c r="A5" s="126">
        <v>1.0</v>
      </c>
      <c r="B5" s="127">
        <v>3.0</v>
      </c>
      <c r="C5" s="128" t="s">
        <v>10</v>
      </c>
      <c r="D5" s="129" t="s">
        <v>37</v>
      </c>
      <c r="E5" s="130"/>
      <c r="F5" s="130"/>
      <c r="G5" s="130"/>
      <c r="H5" s="130"/>
      <c r="I5" s="130"/>
      <c r="J5" s="122"/>
      <c r="K5" s="123"/>
      <c r="L5" s="123"/>
      <c r="M5" s="123"/>
      <c r="N5" s="123"/>
      <c r="O5" s="123"/>
      <c r="P5" s="123"/>
      <c r="Q5" s="123"/>
      <c r="R5" s="123"/>
      <c r="S5" s="123"/>
      <c r="T5" s="123"/>
      <c r="U5" s="123"/>
      <c r="V5" s="131" t="s">
        <v>40</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40</v>
      </c>
      <c r="W6" s="125"/>
    </row>
    <row r="7">
      <c r="A7" s="126">
        <v>1.0</v>
      </c>
      <c r="B7" s="134">
        <v>5.0</v>
      </c>
      <c r="C7" s="135" t="s">
        <v>12</v>
      </c>
      <c r="D7" s="136" t="s">
        <v>37</v>
      </c>
      <c r="E7" s="137"/>
      <c r="F7" s="137"/>
      <c r="G7" s="137"/>
      <c r="H7" s="137"/>
      <c r="I7" s="137"/>
      <c r="J7" s="122"/>
      <c r="K7" s="123"/>
      <c r="L7" s="123"/>
      <c r="M7" s="123"/>
      <c r="N7" s="123"/>
      <c r="O7" s="123"/>
      <c r="P7" s="123"/>
      <c r="Q7" s="123"/>
      <c r="R7" s="123"/>
      <c r="S7" s="123"/>
      <c r="T7" s="123"/>
      <c r="U7" s="123"/>
      <c r="V7" s="131" t="s">
        <v>40</v>
      </c>
      <c r="W7" s="132"/>
    </row>
    <row r="8">
      <c r="A8" s="108">
        <v>1.0</v>
      </c>
      <c r="B8" s="138">
        <v>6.0</v>
      </c>
      <c r="C8" s="139" t="s">
        <v>13</v>
      </c>
      <c r="D8" s="140" t="s">
        <v>37</v>
      </c>
      <c r="E8" s="137"/>
      <c r="F8" s="137"/>
      <c r="G8" s="137"/>
      <c r="H8" s="137"/>
      <c r="I8" s="137"/>
      <c r="J8" s="122"/>
      <c r="K8" s="123"/>
      <c r="L8" s="123"/>
      <c r="M8" s="123"/>
      <c r="N8" s="123"/>
      <c r="O8" s="123"/>
      <c r="P8" s="123"/>
      <c r="Q8" s="123"/>
      <c r="R8" s="123"/>
      <c r="S8" s="123"/>
      <c r="T8" s="123"/>
      <c r="U8" s="123"/>
      <c r="V8" s="133" t="s">
        <v>40</v>
      </c>
      <c r="W8" s="125"/>
    </row>
    <row r="9">
      <c r="A9" s="126">
        <v>1.0</v>
      </c>
      <c r="B9" s="134">
        <v>7.0</v>
      </c>
      <c r="C9" s="135" t="s">
        <v>14</v>
      </c>
      <c r="D9" s="136" t="s">
        <v>37</v>
      </c>
      <c r="E9" s="137"/>
      <c r="F9" s="137"/>
      <c r="G9" s="137"/>
      <c r="H9" s="137"/>
      <c r="I9" s="137"/>
      <c r="J9" s="122"/>
      <c r="K9" s="123"/>
      <c r="L9" s="123"/>
      <c r="M9" s="123"/>
      <c r="N9" s="123"/>
      <c r="O9" s="123"/>
      <c r="P9" s="123"/>
      <c r="Q9" s="123"/>
      <c r="R9" s="123"/>
      <c r="S9" s="123"/>
      <c r="T9" s="123"/>
      <c r="U9" s="123"/>
      <c r="V9" s="131" t="s">
        <v>40</v>
      </c>
      <c r="W9" s="132"/>
    </row>
    <row r="10">
      <c r="A10" s="108">
        <v>2.0</v>
      </c>
      <c r="B10" s="138">
        <v>8.0</v>
      </c>
      <c r="C10" s="138" t="s">
        <v>15</v>
      </c>
      <c r="D10" s="140">
        <v>1.0</v>
      </c>
      <c r="E10" s="141"/>
      <c r="F10" s="141"/>
      <c r="G10" s="141"/>
      <c r="H10" s="141"/>
      <c r="I10" s="141"/>
      <c r="J10" s="122"/>
      <c r="K10" s="142"/>
      <c r="L10" s="142"/>
      <c r="M10" s="142"/>
      <c r="N10" s="142"/>
      <c r="O10" s="142"/>
      <c r="P10" s="142"/>
      <c r="Q10" s="142"/>
      <c r="R10" s="142"/>
      <c r="S10" s="142"/>
      <c r="T10" s="142"/>
      <c r="U10" s="142"/>
      <c r="V10" s="133" t="s">
        <v>40</v>
      </c>
      <c r="W10" s="143"/>
    </row>
    <row r="11">
      <c r="A11" s="126">
        <v>2.0</v>
      </c>
      <c r="B11" s="134">
        <v>9.0</v>
      </c>
      <c r="C11" s="144" t="s">
        <v>16</v>
      </c>
      <c r="D11" s="145" t="s">
        <v>39</v>
      </c>
      <c r="E11" s="141"/>
      <c r="F11" s="141"/>
      <c r="G11" s="141"/>
      <c r="H11" s="141"/>
      <c r="I11" s="141"/>
      <c r="J11" s="122"/>
      <c r="K11" s="142"/>
      <c r="L11" s="142"/>
      <c r="M11" s="142"/>
      <c r="N11" s="142"/>
      <c r="O11" s="142"/>
      <c r="P11" s="142"/>
      <c r="Q11" s="142"/>
      <c r="R11" s="142"/>
      <c r="S11" s="142"/>
      <c r="T11" s="142"/>
      <c r="U11" s="142"/>
      <c r="V11" s="131" t="s">
        <v>40</v>
      </c>
      <c r="W11" s="146"/>
    </row>
    <row r="12">
      <c r="A12" s="108" t="s">
        <v>32</v>
      </c>
      <c r="B12" s="138">
        <v>10.0</v>
      </c>
      <c r="C12" s="138" t="s">
        <v>17</v>
      </c>
      <c r="D12" s="140" t="s">
        <v>41</v>
      </c>
      <c r="E12" s="140" t="s">
        <v>42</v>
      </c>
      <c r="F12" s="140" t="s">
        <v>37</v>
      </c>
      <c r="G12" s="140" t="s">
        <v>37</v>
      </c>
      <c r="H12" s="140" t="s">
        <v>37</v>
      </c>
      <c r="I12" s="141"/>
      <c r="J12" s="122"/>
      <c r="K12" s="123"/>
      <c r="L12" s="123"/>
      <c r="M12" s="123"/>
      <c r="N12" s="123"/>
      <c r="O12" s="123"/>
      <c r="P12" s="123"/>
      <c r="Q12" s="123"/>
      <c r="R12" s="123"/>
      <c r="S12" s="123"/>
      <c r="T12" s="123"/>
      <c r="U12" s="123"/>
      <c r="V12" s="133" t="s">
        <v>40</v>
      </c>
      <c r="W12" s="125"/>
    </row>
    <row r="13">
      <c r="A13" s="126">
        <v>3.0</v>
      </c>
      <c r="B13" s="134">
        <v>11.0</v>
      </c>
      <c r="C13" s="134" t="s">
        <v>18</v>
      </c>
      <c r="D13" s="136" t="s">
        <v>43</v>
      </c>
      <c r="E13" s="147" t="s">
        <v>44</v>
      </c>
      <c r="F13" s="148"/>
      <c r="G13" s="148"/>
      <c r="H13" s="141"/>
      <c r="I13" s="141"/>
      <c r="J13" s="122"/>
      <c r="K13" s="123"/>
      <c r="L13" s="123"/>
      <c r="M13" s="123"/>
      <c r="N13" s="123"/>
      <c r="O13" s="123"/>
      <c r="P13" s="123"/>
      <c r="Q13" s="123"/>
      <c r="R13" s="123"/>
      <c r="S13" s="123"/>
      <c r="T13" s="123"/>
      <c r="U13" s="123"/>
      <c r="V13" s="131" t="s">
        <v>40</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40</v>
      </c>
      <c r="W14" s="125"/>
    </row>
    <row r="15">
      <c r="A15" s="126">
        <v>1.0</v>
      </c>
      <c r="B15" s="134">
        <v>13.0</v>
      </c>
      <c r="C15" s="134" t="s">
        <v>20</v>
      </c>
      <c r="D15" s="149" t="str">
        <f t="shared" si="1"/>
        <v>Y</v>
      </c>
      <c r="E15" s="152">
        <f t="shared" ref="E15:E16" si="3">IF(OR(EXACT(D4,"Y")),1,0)</f>
        <v>1</v>
      </c>
      <c r="F15" s="152">
        <f>IF(OR(EXACT(D6,"Y")),1,0)</f>
        <v>0</v>
      </c>
      <c r="G15" s="152">
        <f t="shared" si="2"/>
        <v>1</v>
      </c>
      <c r="H15" s="151"/>
      <c r="I15" s="141"/>
      <c r="J15" s="122"/>
      <c r="K15" s="123"/>
      <c r="L15" s="123"/>
      <c r="M15" s="123"/>
      <c r="N15" s="123"/>
      <c r="O15" s="123"/>
      <c r="P15" s="123"/>
      <c r="Q15" s="123"/>
      <c r="R15" s="123"/>
      <c r="S15" s="123"/>
      <c r="T15" s="123"/>
      <c r="U15" s="123"/>
      <c r="V15" s="131" t="s">
        <v>40</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40</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40</v>
      </c>
      <c r="W17" s="132"/>
    </row>
    <row r="18">
      <c r="A18" s="108">
        <v>3.0</v>
      </c>
      <c r="B18" s="155">
        <v>16.0</v>
      </c>
      <c r="C18" s="118" t="s">
        <v>23</v>
      </c>
      <c r="D18" s="120" t="s">
        <v>45</v>
      </c>
      <c r="E18" s="120" t="s">
        <v>37</v>
      </c>
      <c r="F18" s="120" t="s">
        <v>37</v>
      </c>
      <c r="G18" s="120" t="s">
        <v>37</v>
      </c>
      <c r="H18" s="120" t="s">
        <v>37</v>
      </c>
      <c r="I18" s="141"/>
      <c r="J18" s="122"/>
      <c r="K18" s="123"/>
      <c r="L18" s="123"/>
      <c r="M18" s="123"/>
      <c r="N18" s="123"/>
      <c r="O18" s="123"/>
      <c r="P18" s="123"/>
      <c r="Q18" s="123"/>
      <c r="R18" s="123"/>
      <c r="S18" s="123"/>
      <c r="T18" s="123"/>
      <c r="U18" s="123"/>
      <c r="V18" s="133" t="s">
        <v>40</v>
      </c>
      <c r="W18" s="125"/>
    </row>
    <row r="19">
      <c r="A19" s="126">
        <v>3.0</v>
      </c>
      <c r="B19" s="156">
        <v>17.0</v>
      </c>
      <c r="C19" s="156" t="s">
        <v>24</v>
      </c>
      <c r="D19" s="157" t="s">
        <v>46</v>
      </c>
      <c r="E19" s="158" t="s">
        <v>47</v>
      </c>
      <c r="F19" s="159" t="s">
        <v>48</v>
      </c>
      <c r="G19" s="159" t="s">
        <v>49</v>
      </c>
      <c r="H19" s="160"/>
      <c r="I19" s="160"/>
      <c r="J19" s="122"/>
      <c r="K19" s="161"/>
      <c r="L19" s="161"/>
      <c r="M19" s="161"/>
      <c r="N19" s="161"/>
      <c r="O19" s="161"/>
      <c r="P19" s="161"/>
      <c r="Q19" s="161"/>
      <c r="R19" s="161"/>
      <c r="S19" s="161"/>
      <c r="T19" s="161"/>
      <c r="U19" s="161"/>
      <c r="V19" s="162" t="s">
        <v>40</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40</v>
      </c>
      <c r="W20" s="113"/>
    </row>
    <row r="21">
      <c r="A21" s="167">
        <v>4.0</v>
      </c>
      <c r="B21" s="168">
        <v>19.0</v>
      </c>
      <c r="C21" s="168" t="s">
        <v>50</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51</v>
      </c>
      <c r="D25" s="178" t="s">
        <v>52</v>
      </c>
      <c r="J25" s="24"/>
      <c r="K25" s="24"/>
      <c r="L25" s="24"/>
      <c r="M25" s="24"/>
      <c r="N25" s="24"/>
      <c r="O25" s="24"/>
      <c r="P25" s="24"/>
      <c r="Q25" s="24"/>
      <c r="R25" s="24"/>
      <c r="S25" s="24"/>
      <c r="T25" s="24"/>
      <c r="U25" s="24"/>
      <c r="V25" s="24"/>
      <c r="W25" s="24"/>
    </row>
    <row r="26">
      <c r="A26" s="179" t="s">
        <v>53</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54</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55</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56</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57</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53</v>
      </c>
      <c r="B32" s="197"/>
      <c r="C32" s="198" t="s">
        <v>58</v>
      </c>
      <c r="D32" s="199"/>
      <c r="E32" s="199"/>
      <c r="F32" s="199"/>
      <c r="G32" s="199"/>
      <c r="H32" s="199"/>
      <c r="I32" s="199"/>
      <c r="J32" s="199"/>
      <c r="K32" s="199"/>
      <c r="L32" s="199"/>
      <c r="M32" s="199"/>
      <c r="N32" s="199"/>
      <c r="O32" s="199"/>
      <c r="P32" s="199"/>
      <c r="Q32" s="199"/>
      <c r="R32" s="199"/>
      <c r="S32" s="199"/>
      <c r="T32" s="199"/>
      <c r="U32" s="199"/>
      <c r="V32" s="199"/>
      <c r="W32" s="113"/>
    </row>
    <row r="33">
      <c r="A33" s="200" t="s">
        <v>54</v>
      </c>
      <c r="B33" s="194"/>
      <c r="C33" s="200" t="s">
        <v>59</v>
      </c>
      <c r="D33" s="195"/>
      <c r="E33" s="195"/>
      <c r="F33" s="195"/>
      <c r="G33" s="195"/>
      <c r="H33" s="195"/>
      <c r="I33" s="195"/>
      <c r="J33" s="195"/>
      <c r="K33" s="195"/>
      <c r="L33" s="195"/>
      <c r="M33" s="195"/>
      <c r="N33" s="195"/>
      <c r="O33" s="195"/>
      <c r="P33" s="195"/>
      <c r="Q33" s="195"/>
      <c r="R33" s="195"/>
      <c r="S33" s="195"/>
      <c r="T33" s="195"/>
      <c r="U33" s="195"/>
      <c r="V33" s="195"/>
      <c r="W33" s="117"/>
    </row>
    <row r="34">
      <c r="A34" s="196" t="s">
        <v>55</v>
      </c>
      <c r="B34" s="197"/>
      <c r="C34" s="196" t="s">
        <v>60</v>
      </c>
      <c r="D34" s="199"/>
      <c r="E34" s="199"/>
      <c r="F34" s="199"/>
      <c r="G34" s="199"/>
      <c r="H34" s="199"/>
      <c r="I34" s="199"/>
      <c r="J34" s="199"/>
      <c r="K34" s="199"/>
      <c r="L34" s="199"/>
      <c r="M34" s="199"/>
      <c r="N34" s="199"/>
      <c r="O34" s="199"/>
      <c r="P34" s="199"/>
      <c r="Q34" s="199"/>
      <c r="R34" s="199"/>
      <c r="S34" s="199"/>
      <c r="T34" s="199"/>
      <c r="U34" s="199"/>
      <c r="V34" s="199"/>
      <c r="W34" s="113"/>
    </row>
    <row r="35">
      <c r="A35" s="200" t="s">
        <v>56</v>
      </c>
      <c r="B35" s="194"/>
      <c r="C35" s="201" t="s">
        <v>61</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62</v>
      </c>
    </row>
    <row r="3">
      <c r="B3" s="114"/>
      <c r="C3" s="114"/>
      <c r="D3" s="115" t="s">
        <v>34</v>
      </c>
      <c r="E3" s="115" t="s">
        <v>35</v>
      </c>
      <c r="F3" s="115" t="s">
        <v>36</v>
      </c>
      <c r="G3" s="115" t="s">
        <v>63</v>
      </c>
      <c r="H3" s="115" t="s">
        <v>34</v>
      </c>
      <c r="I3" s="115" t="s">
        <v>38</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39</v>
      </c>
      <c r="E4" s="205"/>
      <c r="F4" s="205"/>
      <c r="G4" s="205"/>
      <c r="H4" s="205"/>
      <c r="I4" s="205"/>
      <c r="J4" s="206"/>
      <c r="K4" s="206"/>
      <c r="L4" s="206"/>
      <c r="M4" s="206"/>
      <c r="N4" s="206"/>
      <c r="O4" s="206"/>
      <c r="P4" s="206"/>
      <c r="Q4" s="206"/>
      <c r="R4" s="206"/>
      <c r="S4" s="206"/>
      <c r="T4" s="206"/>
      <c r="U4" s="206"/>
      <c r="V4" s="207" t="s">
        <v>40</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40</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40</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40</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40</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40</v>
      </c>
    </row>
    <row r="10">
      <c r="A10" s="108">
        <v>2.0</v>
      </c>
      <c r="B10" s="215">
        <v>8.0</v>
      </c>
      <c r="C10" s="215" t="s">
        <v>15</v>
      </c>
      <c r="D10" s="140">
        <v>1.0</v>
      </c>
      <c r="E10" s="217"/>
      <c r="F10" s="217"/>
      <c r="G10" s="217"/>
      <c r="H10" s="217"/>
      <c r="I10" s="217"/>
      <c r="J10" s="206"/>
      <c r="K10" s="206"/>
      <c r="L10" s="206"/>
      <c r="M10" s="206"/>
      <c r="N10" s="206"/>
      <c r="O10" s="206"/>
      <c r="P10" s="206"/>
      <c r="Q10" s="206"/>
      <c r="R10" s="206"/>
      <c r="S10" s="206"/>
      <c r="T10" s="206"/>
      <c r="U10" s="206"/>
      <c r="V10" s="207" t="s">
        <v>40</v>
      </c>
    </row>
    <row r="11">
      <c r="A11" s="126">
        <v>2.0</v>
      </c>
      <c r="B11" s="212">
        <v>9.0</v>
      </c>
      <c r="C11" s="218" t="s">
        <v>16</v>
      </c>
      <c r="D11" s="145" t="s">
        <v>39</v>
      </c>
      <c r="E11" s="217"/>
      <c r="F11" s="217"/>
      <c r="G11" s="217"/>
      <c r="H11" s="217"/>
      <c r="I11" s="217"/>
      <c r="J11" s="206"/>
      <c r="K11" s="206"/>
      <c r="L11" s="206"/>
      <c r="M11" s="206"/>
      <c r="N11" s="206"/>
      <c r="O11" s="206"/>
      <c r="P11" s="206"/>
      <c r="Q11" s="206"/>
      <c r="R11" s="206"/>
      <c r="S11" s="206"/>
      <c r="T11" s="206"/>
      <c r="U11" s="206"/>
      <c r="V11" s="162" t="s">
        <v>40</v>
      </c>
    </row>
    <row r="12">
      <c r="A12" s="108" t="s">
        <v>32</v>
      </c>
      <c r="B12" s="215">
        <v>10.0</v>
      </c>
      <c r="C12" s="215" t="s">
        <v>17</v>
      </c>
      <c r="D12" s="140" t="s">
        <v>41</v>
      </c>
      <c r="E12" s="219" t="s">
        <v>37</v>
      </c>
      <c r="F12" s="219" t="s">
        <v>37</v>
      </c>
      <c r="G12" s="219" t="s">
        <v>37</v>
      </c>
      <c r="H12" s="219" t="s">
        <v>37</v>
      </c>
      <c r="I12" s="217"/>
      <c r="J12" s="206"/>
      <c r="K12" s="206"/>
      <c r="L12" s="206"/>
      <c r="M12" s="206"/>
      <c r="N12" s="206"/>
      <c r="O12" s="206"/>
      <c r="P12" s="206"/>
      <c r="Q12" s="206"/>
      <c r="R12" s="206"/>
      <c r="S12" s="206"/>
      <c r="T12" s="206"/>
      <c r="U12" s="206"/>
      <c r="V12" s="207" t="s">
        <v>40</v>
      </c>
    </row>
    <row r="13">
      <c r="A13" s="126">
        <v>3.0</v>
      </c>
      <c r="B13" s="212">
        <v>11.0</v>
      </c>
      <c r="C13" s="212" t="s">
        <v>18</v>
      </c>
      <c r="D13" s="136" t="s">
        <v>43</v>
      </c>
      <c r="E13" s="220"/>
      <c r="F13" s="221"/>
      <c r="G13" s="221"/>
      <c r="H13" s="217"/>
      <c r="I13" s="217"/>
      <c r="J13" s="206"/>
      <c r="K13" s="206"/>
      <c r="L13" s="206"/>
      <c r="M13" s="206"/>
      <c r="N13" s="206"/>
      <c r="O13" s="206"/>
      <c r="P13" s="206"/>
      <c r="Q13" s="206"/>
      <c r="R13" s="206"/>
      <c r="S13" s="206"/>
      <c r="T13" s="206"/>
      <c r="U13" s="206"/>
      <c r="V13" s="162" t="s">
        <v>40</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40</v>
      </c>
    </row>
    <row r="15">
      <c r="A15" s="126">
        <v>1.0</v>
      </c>
      <c r="B15" s="212">
        <v>13.0</v>
      </c>
      <c r="C15" s="212" t="s">
        <v>20</v>
      </c>
      <c r="D15" s="149" t="str">
        <f t="shared" si="1"/>
        <v>Y</v>
      </c>
      <c r="E15" s="225">
        <f t="shared" ref="E15:E16" si="3">IF(OR(EXACT(D4,"Y")),1,0)</f>
        <v>1</v>
      </c>
      <c r="F15" s="226">
        <f>IF(OR(EXACT(D6,"Y")),1,0)</f>
        <v>0</v>
      </c>
      <c r="G15" s="226">
        <f t="shared" si="2"/>
        <v>1</v>
      </c>
      <c r="H15" s="224"/>
      <c r="I15" s="217"/>
      <c r="J15" s="206"/>
      <c r="K15" s="206"/>
      <c r="L15" s="206"/>
      <c r="M15" s="206"/>
      <c r="N15" s="206"/>
      <c r="O15" s="206"/>
      <c r="P15" s="206"/>
      <c r="Q15" s="206"/>
      <c r="R15" s="206"/>
      <c r="S15" s="206"/>
      <c r="T15" s="206"/>
      <c r="U15" s="206"/>
      <c r="V15" s="162" t="s">
        <v>40</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40</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40</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40</v>
      </c>
    </row>
    <row r="19">
      <c r="A19" s="126">
        <v>3.0</v>
      </c>
      <c r="B19" s="156">
        <v>17.0</v>
      </c>
      <c r="C19" s="156" t="s">
        <v>24</v>
      </c>
      <c r="D19" s="157" t="s">
        <v>46</v>
      </c>
      <c r="E19" s="158" t="s">
        <v>47</v>
      </c>
      <c r="F19" s="159" t="s">
        <v>48</v>
      </c>
      <c r="G19" s="159" t="s">
        <v>49</v>
      </c>
      <c r="H19" s="230"/>
      <c r="I19" s="231"/>
      <c r="J19" s="232"/>
      <c r="K19" s="232"/>
      <c r="L19" s="232"/>
      <c r="M19" s="232"/>
      <c r="N19" s="232"/>
      <c r="O19" s="232"/>
      <c r="P19" s="232"/>
      <c r="Q19" s="232"/>
      <c r="R19" s="232"/>
      <c r="S19" s="232"/>
      <c r="T19" s="232"/>
      <c r="U19" s="232"/>
      <c r="V19" s="233" t="s">
        <v>40</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40</v>
      </c>
    </row>
    <row r="21">
      <c r="A21" s="167">
        <v>4.0</v>
      </c>
      <c r="B21" s="168">
        <v>19.0</v>
      </c>
      <c r="C21" s="168" t="s">
        <v>50</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51</v>
      </c>
      <c r="D25" s="178" t="s">
        <v>64</v>
      </c>
      <c r="J25" s="24"/>
      <c r="K25" s="24"/>
      <c r="L25" s="24"/>
      <c r="M25" s="24"/>
      <c r="N25" s="24"/>
      <c r="O25" s="24"/>
      <c r="P25" s="24"/>
      <c r="Q25" s="24"/>
      <c r="R25" s="24"/>
      <c r="S25" s="24"/>
      <c r="T25" s="24"/>
      <c r="U25" s="24"/>
      <c r="V25" s="24"/>
    </row>
    <row r="26">
      <c r="A26" s="179" t="s">
        <v>53</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54</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55</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56</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57</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53</v>
      </c>
      <c r="B32" s="197"/>
      <c r="C32" s="198" t="s">
        <v>58</v>
      </c>
      <c r="D32" s="199"/>
      <c r="E32" s="199"/>
      <c r="F32" s="199"/>
      <c r="G32" s="199"/>
      <c r="H32" s="199"/>
      <c r="I32" s="199"/>
      <c r="J32" s="199"/>
      <c r="K32" s="199"/>
      <c r="L32" s="199"/>
      <c r="M32" s="199"/>
      <c r="N32" s="199"/>
      <c r="O32" s="199"/>
      <c r="P32" s="199"/>
      <c r="Q32" s="199"/>
      <c r="R32" s="199"/>
      <c r="S32" s="199"/>
      <c r="T32" s="199"/>
      <c r="U32" s="199"/>
      <c r="V32" s="199"/>
    </row>
    <row r="33">
      <c r="A33" s="200" t="s">
        <v>54</v>
      </c>
      <c r="B33" s="194"/>
      <c r="C33" s="200" t="s">
        <v>59</v>
      </c>
      <c r="D33" s="195"/>
      <c r="E33" s="195"/>
      <c r="F33" s="195"/>
      <c r="G33" s="195"/>
      <c r="H33" s="195"/>
      <c r="I33" s="195"/>
      <c r="J33" s="195"/>
      <c r="K33" s="195"/>
      <c r="L33" s="195"/>
      <c r="M33" s="195"/>
      <c r="N33" s="195"/>
      <c r="O33" s="195"/>
      <c r="P33" s="195"/>
      <c r="Q33" s="195"/>
      <c r="R33" s="195"/>
      <c r="S33" s="195"/>
      <c r="T33" s="195"/>
      <c r="U33" s="195"/>
      <c r="V33" s="195"/>
    </row>
    <row r="34">
      <c r="A34" s="196" t="s">
        <v>55</v>
      </c>
      <c r="B34" s="197"/>
      <c r="C34" s="196" t="s">
        <v>60</v>
      </c>
      <c r="D34" s="199"/>
      <c r="E34" s="199"/>
      <c r="F34" s="199"/>
      <c r="G34" s="199"/>
      <c r="H34" s="199"/>
      <c r="I34" s="199"/>
      <c r="J34" s="199"/>
      <c r="K34" s="199"/>
      <c r="L34" s="199"/>
      <c r="M34" s="199"/>
      <c r="N34" s="199"/>
      <c r="O34" s="199"/>
      <c r="P34" s="199"/>
      <c r="Q34" s="199"/>
      <c r="R34" s="199"/>
      <c r="S34" s="199"/>
      <c r="T34" s="199"/>
      <c r="U34" s="199"/>
      <c r="V34" s="199"/>
    </row>
    <row r="35">
      <c r="A35" s="200" t="s">
        <v>56</v>
      </c>
      <c r="B35" s="194"/>
      <c r="C35" s="201" t="s">
        <v>61</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62</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40</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40</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40</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40</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40</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40</v>
      </c>
    </row>
    <row r="10">
      <c r="A10" s="108">
        <v>2.0</v>
      </c>
      <c r="B10" s="215">
        <v>8.0</v>
      </c>
      <c r="C10" s="215" t="s">
        <v>15</v>
      </c>
      <c r="D10" s="140" t="s">
        <v>37</v>
      </c>
      <c r="E10" s="217"/>
      <c r="F10" s="217"/>
      <c r="G10" s="217"/>
      <c r="H10" s="217"/>
      <c r="I10" s="217"/>
      <c r="J10" s="206"/>
      <c r="K10" s="206"/>
      <c r="L10" s="206"/>
      <c r="M10" s="206"/>
      <c r="N10" s="206"/>
      <c r="O10" s="206"/>
      <c r="P10" s="206"/>
      <c r="Q10" s="206"/>
      <c r="R10" s="206"/>
      <c r="S10" s="206"/>
      <c r="T10" s="206"/>
      <c r="U10" s="206"/>
      <c r="V10" s="207" t="s">
        <v>40</v>
      </c>
    </row>
    <row r="11">
      <c r="A11" s="126">
        <v>2.0</v>
      </c>
      <c r="B11" s="212">
        <v>9.0</v>
      </c>
      <c r="C11" s="218" t="s">
        <v>16</v>
      </c>
      <c r="D11" s="145" t="s">
        <v>37</v>
      </c>
      <c r="E11" s="217"/>
      <c r="F11" s="217"/>
      <c r="G11" s="217"/>
      <c r="H11" s="217"/>
      <c r="I11" s="217"/>
      <c r="J11" s="206"/>
      <c r="K11" s="206"/>
      <c r="L11" s="206"/>
      <c r="M11" s="206"/>
      <c r="N11" s="206"/>
      <c r="O11" s="206"/>
      <c r="P11" s="206"/>
      <c r="Q11" s="206"/>
      <c r="R11" s="206"/>
      <c r="S11" s="206"/>
      <c r="T11" s="206"/>
      <c r="U11" s="206"/>
      <c r="V11" s="162" t="s">
        <v>40</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40</v>
      </c>
    </row>
    <row r="13">
      <c r="A13" s="126">
        <v>3.0</v>
      </c>
      <c r="B13" s="212">
        <v>11.0</v>
      </c>
      <c r="C13" s="212" t="s">
        <v>18</v>
      </c>
      <c r="D13" s="136" t="s">
        <v>37</v>
      </c>
      <c r="E13" s="220"/>
      <c r="F13" s="221"/>
      <c r="G13" s="221"/>
      <c r="H13" s="217"/>
      <c r="I13" s="217"/>
      <c r="J13" s="206"/>
      <c r="K13" s="206"/>
      <c r="L13" s="206"/>
      <c r="M13" s="206"/>
      <c r="N13" s="206"/>
      <c r="O13" s="206"/>
      <c r="P13" s="206"/>
      <c r="Q13" s="206"/>
      <c r="R13" s="206"/>
      <c r="S13" s="206"/>
      <c r="T13" s="206"/>
      <c r="U13" s="206"/>
      <c r="V13" s="162" t="s">
        <v>40</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40</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40</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40</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40</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40</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40</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40</v>
      </c>
    </row>
    <row r="21">
      <c r="A21" s="167">
        <v>4.0</v>
      </c>
      <c r="B21" s="168">
        <v>19.0</v>
      </c>
      <c r="C21" s="168" t="s">
        <v>50</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51</v>
      </c>
      <c r="D25" s="178" t="s">
        <v>37</v>
      </c>
      <c r="J25" s="24"/>
      <c r="K25" s="24"/>
      <c r="L25" s="24"/>
      <c r="M25" s="24"/>
      <c r="N25" s="24"/>
      <c r="O25" s="24"/>
      <c r="P25" s="24"/>
      <c r="Q25" s="24"/>
      <c r="R25" s="24"/>
      <c r="S25" s="24"/>
      <c r="T25" s="24"/>
      <c r="U25" s="24"/>
      <c r="V25" s="24"/>
    </row>
    <row r="26">
      <c r="A26" s="179" t="s">
        <v>53</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54</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55</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56</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57</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53</v>
      </c>
      <c r="B32" s="197"/>
      <c r="C32" s="198" t="s">
        <v>58</v>
      </c>
      <c r="D32" s="199"/>
      <c r="E32" s="199"/>
      <c r="F32" s="199"/>
      <c r="G32" s="199"/>
      <c r="H32" s="199"/>
      <c r="I32" s="199"/>
      <c r="J32" s="199"/>
      <c r="K32" s="199"/>
      <c r="L32" s="199"/>
      <c r="M32" s="199"/>
      <c r="N32" s="199"/>
      <c r="O32" s="199"/>
      <c r="P32" s="199"/>
      <c r="Q32" s="199"/>
      <c r="R32" s="199"/>
      <c r="S32" s="199"/>
      <c r="T32" s="199"/>
      <c r="U32" s="199"/>
      <c r="V32" s="199"/>
    </row>
    <row r="33">
      <c r="A33" s="200" t="s">
        <v>54</v>
      </c>
      <c r="B33" s="194"/>
      <c r="C33" s="200" t="s">
        <v>59</v>
      </c>
      <c r="D33" s="195"/>
      <c r="E33" s="195"/>
      <c r="F33" s="195"/>
      <c r="G33" s="195"/>
      <c r="H33" s="195"/>
      <c r="I33" s="195"/>
      <c r="J33" s="195"/>
      <c r="K33" s="195"/>
      <c r="L33" s="195"/>
      <c r="M33" s="195"/>
      <c r="N33" s="195"/>
      <c r="O33" s="195"/>
      <c r="P33" s="195"/>
      <c r="Q33" s="195"/>
      <c r="R33" s="195"/>
      <c r="S33" s="195"/>
      <c r="T33" s="195"/>
      <c r="U33" s="195"/>
      <c r="V33" s="195"/>
    </row>
    <row r="34">
      <c r="A34" s="196" t="s">
        <v>55</v>
      </c>
      <c r="B34" s="197"/>
      <c r="C34" s="196" t="s">
        <v>60</v>
      </c>
      <c r="D34" s="199"/>
      <c r="E34" s="199"/>
      <c r="F34" s="199"/>
      <c r="G34" s="199"/>
      <c r="H34" s="199"/>
      <c r="I34" s="199"/>
      <c r="J34" s="199"/>
      <c r="K34" s="199"/>
      <c r="L34" s="199"/>
      <c r="M34" s="199"/>
      <c r="N34" s="199"/>
      <c r="O34" s="199"/>
      <c r="P34" s="199"/>
      <c r="Q34" s="199"/>
      <c r="R34" s="199"/>
      <c r="S34" s="199"/>
      <c r="T34" s="199"/>
      <c r="U34" s="199"/>
      <c r="V34" s="199"/>
    </row>
    <row r="35">
      <c r="A35" s="200" t="s">
        <v>56</v>
      </c>
      <c r="B35" s="194"/>
      <c r="C35" s="201" t="s">
        <v>61</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