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<sst xmlns="http://schemas.openxmlformats.org/spreadsheetml/2006/main" count="380" uniqueCount="64">
  <si>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</si>
  <si>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</si>
  <si>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</si>
  <si>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</si>
  <si>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</si>
  <si>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</si>
  <si>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</si>
  <si>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</si>
  <si>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</si>
  <si>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</si>
  <si>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</si>
  <si>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</si>
  <si>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</si>
  <si>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</si>
  <si>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</si>
  <si>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</si>
  <si>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</si>
  <si>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</si>
  <si>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</si>
  <si>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</si>
  <si>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</si>
  <si>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</si>
  <si>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</si>
  <si>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</si>
  <si>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</si>
  <si>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</si>
  <si>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</si>
  <si>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</si>
  <si>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</si>
  <si>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</si>
  <si>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</si>
  <si>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</si>
  <si>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</si>
  <si>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</si>
  <si>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</si>
  <si>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Product</t>
  </si>
  <si>
    <t>Process</t>
  </si>
  <si>
    <t>AI/ML</t>
  </si>
  <si>
    <t>Resource</t>
  </si>
  <si>
    <t>n.a.</t>
  </si>
  <si>
    <t>&lt;add your comment here if any&gt;</t>
  </si>
  <si>
    <t>Y</t>
  </si>
  <si>
    <t>Monitoring</t>
  </si>
  <si>
    <t>Testing</t>
  </si>
  <si>
    <t>Journal</t>
  </si>
  <si>
    <t>Journal of Object Technology</t>
  </si>
  <si>
    <t>application domain independent</t>
  </si>
  <si>
    <t>Model Repair</t>
  </si>
  <si>
    <t>Reinforcement Learning</t>
  </si>
  <si>
    <t>Transfer Learning</t>
  </si>
  <si>
    <t>Future research directions (as stated by authors, if any)</t>
  </si>
  <si>
    <t xml:space="preserve">Reviewer </t>
  </si>
  <si>
    <t>Vittoriano Mutillo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</si>
  <si>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</si>
  <si>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</si>
  <si>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</si>
  <si>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</si>
  <si>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</si>
  <si>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</si>
  <si>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</si>
  <si>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</si>
  <si>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</si>
  <si>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N</t>
  </si>
  <si>
    <t>Abbas Rahimi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</si>
</sst>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Product</v>
      </c>
      <c r="E3" s="13" t="str">
        <f t="shared" ref="E3:F3" si="2">K26</f>
        <v>MDE</v>
      </c>
      <c r="F3" s="13" t="str">
        <f t="shared" si="2"/>
        <v>Process</v>
      </c>
      <c r="G3" s="13" t="str">
        <f t="shared" ref="G3:H3" si="3">K27</f>
        <v>AI/ML</v>
      </c>
      <c r="H3" s="13" t="str">
        <f t="shared" si="3"/>
        <v>Process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Y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Monitoring</v>
      </c>
      <c r="D12" s="26" t="str">
        <f>K38</f>
        <v>Testing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8" t="str">
        <f t="shared" si="13"/>
        <v>Journal of Object Technology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0</v>
      </c>
      <c r="E16" s="26">
        <f>IF(OR(EXACT(C8,"Y")),1,0)</f>
        <v>1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Model Repair</v>
      </c>
      <c r="D19" s="35" t="str">
        <f>K58</f>
        <v>Reinforcement Learning</v>
      </c>
      <c r="E19" s="35" t="str">
        <f>K59</f>
        <v>Transfer Learning</v>
      </c>
      <c r="F19" s="35" t="str">
        <f>K60</f>
        <v>n.a.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Product</v>
      </c>
      <c r="E25" s="63" t="str">
        <f t="shared" ref="E25:E36" si="18">CONCATENATE(C25," ",D25)</f>
        <v>MDE Product</v>
      </c>
      <c r="F25" s="63"/>
      <c r="G25" s="63" t="str">
        <f>IFERROR(__xludf.DUMMYFUNCTION("IFNA(UNIQUE(FILTER(E25:E36, E25:E36&lt;&gt;""n.a. n.a."")),""n.a."")"),"MDE Product")</f>
        <v>MDE Product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IFERROR(__xludf.DUMMYFUNCTION("""COMPUTED_VALUE"""),"Product")</f>
        <v>Product</v>
      </c>
      <c r="K25" s="64" t="str">
        <f t="shared" ref="K25:L25" si="17">IF(NOT(I25=""),I25,"n.a.")</f>
        <v>MDE</v>
      </c>
      <c r="L25" s="64" t="str">
        <f t="shared" si="17"/>
        <v>Product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MDE</v>
      </c>
      <c r="D26" s="62" t="str">
        <f>'1'!G$3</f>
        <v>Process</v>
      </c>
      <c r="E26" s="69" t="str">
        <f t="shared" si="18"/>
        <v>MDE Process</v>
      </c>
      <c r="F26" s="69"/>
      <c r="G26" s="69" t="str">
        <f>IFERROR(__xludf.DUMMYFUNCTION("""COMPUTED_VALUE"""),"MDE Process")</f>
        <v>MDE Process</v>
      </c>
      <c r="H26" s="69"/>
      <c r="I26" s="69" t="str">
        <f>IFERROR(__xludf.DUMMYFUNCTION("IFERROR(SPLIT($G26,"" ""),"""")"),"MDE")</f>
        <v>MDE</v>
      </c>
      <c r="J26" s="69" t="str">
        <f>IFERROR(__xludf.DUMMYFUNCTION("""COMPUTED_VALUE"""),"Process")</f>
        <v>Process</v>
      </c>
      <c r="K26" s="70" t="str">
        <f t="shared" ref="K26:L26" si="19">IF(NOT(I26=""),I26,"n.a.")</f>
        <v>MDE</v>
      </c>
      <c r="L26" s="70" t="str">
        <f t="shared" si="19"/>
        <v>Process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AI/ML</v>
      </c>
      <c r="D27" s="62" t="str">
        <f>'1'!I$3</f>
        <v>Process</v>
      </c>
      <c r="E27" s="63" t="str">
        <f t="shared" si="18"/>
        <v>AI/ML Process</v>
      </c>
      <c r="F27" s="63"/>
      <c r="G27" s="63" t="str">
        <f>IFERROR(__xludf.DUMMYFUNCTION("""COMPUTED_VALUE"""),"AI/ML Process")</f>
        <v>AI/ML Process</v>
      </c>
      <c r="H27" s="63"/>
      <c r="I27" s="63" t="str">
        <f>IFERROR(__xludf.DUMMYFUNCTION("IFERROR(SPLIT($G27,"" ""),"""")"),"AI/ML")</f>
        <v>AI/ML</v>
      </c>
      <c r="J27" s="63" t="str">
        <f>IFERROR(__xludf.DUMMYFUNCTION("""COMPUTED_VALUE"""),"Process")</f>
        <v>Process</v>
      </c>
      <c r="K27" s="64" t="str">
        <f t="shared" ref="K27:L27" si="20">IF(NOT(I27=""),I27,"n.a.")</f>
        <v>AI/ML</v>
      </c>
      <c r="L27" s="64" t="str">
        <f t="shared" si="20"/>
        <v>Process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AI/ML</v>
      </c>
      <c r="D28" s="72" t="str">
        <f>'2'!E$3</f>
        <v>Process</v>
      </c>
      <c r="E28" s="69" t="str">
        <f t="shared" si="18"/>
        <v>AI/ML Process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MDE</v>
      </c>
      <c r="D29" s="72" t="str">
        <f>'2'!G$3</f>
        <v>Process</v>
      </c>
      <c r="E29" s="63" t="str">
        <f t="shared" si="18"/>
        <v>MDE Process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Monitoring</v>
      </c>
      <c r="D37" s="86"/>
      <c r="E37" s="86"/>
      <c r="F37" s="86"/>
      <c r="G37" s="86" t="str">
        <f>IFERROR(__xludf.DUMMYFUNCTION("IFNA(UNIQUE(FILTER(C37:C46, C37:C46&lt;&gt;""n.a."")),""n.a."")"),"Monitoring")</f>
        <v>Monitoring</v>
      </c>
      <c r="H37" s="86"/>
      <c r="I37" s="87" t="str">
        <f t="shared" ref="I37:I66" si="27">G37</f>
        <v>Monitoring</v>
      </c>
      <c r="J37" s="86"/>
      <c r="K37" s="88" t="str">
        <f t="shared" ref="K37:K68" si="28">IF(NOT(I37=""),I37,"n.a.")</f>
        <v>Monitoring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Testing</v>
      </c>
      <c r="D38" s="92"/>
      <c r="E38" s="92"/>
      <c r="F38" s="92"/>
      <c r="G38" s="92" t="str">
        <f>IFERROR(__xludf.DUMMYFUNCTION("""COMPUTED_VALUE"""),"Testing")</f>
        <v>Testing</v>
      </c>
      <c r="H38" s="92"/>
      <c r="I38" s="69" t="str">
        <f t="shared" si="27"/>
        <v>Testing</v>
      </c>
      <c r="J38" s="92"/>
      <c r="K38" s="70" t="str">
        <f t="shared" si="28"/>
        <v>Testing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Model Repair</v>
      </c>
      <c r="D57" s="101"/>
      <c r="E57" s="101"/>
      <c r="F57" s="101"/>
      <c r="G57" s="86" t="str">
        <f>IFERROR(__xludf.DUMMYFUNCTION("IFNA(UNIQUE(FILTER(C57:C66, C57:C66&lt;&gt;""n.a."")),""n.a."")"),"Model Repair")</f>
        <v>Model Repair</v>
      </c>
      <c r="H57" s="101"/>
      <c r="I57" s="87" t="str">
        <f t="shared" si="27"/>
        <v>Model Repair</v>
      </c>
      <c r="J57" s="101"/>
      <c r="K57" s="88" t="str">
        <f t="shared" si="28"/>
        <v>Model Repair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Reinforcement Learning</v>
      </c>
      <c r="D58" s="92"/>
      <c r="E58" s="92"/>
      <c r="F58" s="92"/>
      <c r="G58" s="92" t="str">
        <f>IFERROR(__xludf.DUMMYFUNCTION("""COMPUTED_VALUE"""),"Reinforcement Learning")</f>
        <v>Reinforcement Learning</v>
      </c>
      <c r="H58" s="92"/>
      <c r="I58" s="69" t="str">
        <f t="shared" si="27"/>
        <v>Reinforcement Learning</v>
      </c>
      <c r="J58" s="92"/>
      <c r="K58" s="70" t="str">
        <f t="shared" si="28"/>
        <v>Reinforcement Learning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Transfer Learning</v>
      </c>
      <c r="D59" s="94"/>
      <c r="E59" s="94"/>
      <c r="F59" s="94"/>
      <c r="G59" s="94" t="str">
        <f>IFERROR(__xludf.DUMMYFUNCTION("""COMPUTED_VALUE"""),"Transfer Learning")</f>
        <v>Transfer Learning</v>
      </c>
      <c r="H59" s="94"/>
      <c r="I59" s="63" t="str">
        <f t="shared" si="27"/>
        <v>Transfer Learning</v>
      </c>
      <c r="J59" s="94"/>
      <c r="K59" s="64" t="str">
        <f t="shared" si="28"/>
        <v>Transfer Learning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/>
      <c r="H60" s="92"/>
      <c r="I60" s="69" t="str">
        <f t="shared" si="27"/>
        <v/>
      </c>
      <c r="J60" s="92"/>
      <c r="K60" s="70" t="str">
        <f t="shared" si="28"/>
        <v>n.a.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Model Repair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Reinforcement Learning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Transfer Learning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Journal</v>
      </c>
      <c r="D67" s="13" t="str">
        <f>'1'!E13</f>
        <v>Journal of Object Technology</v>
      </c>
      <c r="E67" s="63" t="str">
        <f t="shared" ref="E67:E68" si="29">CONCATENATE(C67,"---",D67)</f>
        <v>Journal---Journal of Object Technology</v>
      </c>
      <c r="F67" s="63"/>
      <c r="G67" s="63" t="str">
        <f>IFERROR(__xludf.DUMMYFUNCTION("IFNA(UNIQUE(FILTER(E67:E68, E67:E68&lt;&gt;""n.a"")),""n.a."")"),"Journal---Journal of Object Technology")</f>
        <v>Journal---Journal of Object Technology</v>
      </c>
      <c r="H67" s="63"/>
      <c r="I67" s="63" t="str">
        <f>IFERROR(__xludf.DUMMYFUNCTION("IFERROR(SPLIT($G67,""---""),"""")"),"Journal")</f>
        <v>Journal</v>
      </c>
      <c r="J67" s="63" t="str">
        <f>IFERROR(__xludf.DUMMYFUNCTION("""COMPUTED_VALUE"""),"Journal of Object Technology")</f>
        <v>Journal of Object Technology</v>
      </c>
      <c r="K67" s="64" t="str">
        <f t="shared" si="28"/>
        <v>Journal</v>
      </c>
      <c r="L67" s="64" t="str">
        <f>IF(NOT(J67=""),J67,"n.a.")</f>
        <v>Journal of Object Technology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Journal</v>
      </c>
      <c r="D68" s="26" t="str">
        <f>'2'!E13</f>
        <v>Journal of Object Technology</v>
      </c>
      <c r="E68" s="69" t="str">
        <f t="shared" si="29"/>
        <v>Journal---Journal of Object Technology</v>
      </c>
      <c r="F68" s="69"/>
      <c r="G68" s="69"/>
      <c r="H68" s="69"/>
      <c r="I68" s="69" t="str">
        <f>IFERROR(__xludf.DUMMYFUNCTION("IFERROR(SPLIT($G68,""---""),"""")"),"")</f>
        <v/>
      </c>
      <c r="J68" s="69"/>
      <c r="K68" s="70" t="str">
        <f t="shared" si="28"/>
        <v>n.a.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34</v>
      </c>
      <c r="G3" s="115" t="s">
        <v>36</v>
      </c>
      <c r="H3" s="115" t="s">
        <v>37</v>
      </c>
      <c r="I3" s="115" t="s">
        <v>36</v>
      </c>
      <c r="J3" s="115" t="s">
        <v>37</v>
      </c>
      <c r="K3" s="115" t="s">
        <v>38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40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41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39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3.0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40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40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42</v>
      </c>
      <c r="E12" s="140" t="s">
        <v>43</v>
      </c>
      <c r="F12" s="140" t="s">
        <v>39</v>
      </c>
      <c r="G12" s="140" t="s">
        <v>39</v>
      </c>
      <c r="H12" s="140" t="s">
        <v>39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44</v>
      </c>
      <c r="E13" s="147" t="s">
        <v>45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0</v>
      </c>
      <c r="F16" s="150">
        <f>IF(OR(EXACT(D8,"Y")),1,0)</f>
        <v>1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46</v>
      </c>
      <c r="E18" s="120" t="s">
        <v>39</v>
      </c>
      <c r="F18" s="120" t="s">
        <v>39</v>
      </c>
      <c r="G18" s="120" t="s">
        <v>39</v>
      </c>
      <c r="H18" s="120" t="s">
        <v>39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47</v>
      </c>
      <c r="E19" s="158" t="s">
        <v>48</v>
      </c>
      <c r="F19" s="159" t="s">
        <v>49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51</v>
      </c>
      <c r="D25" s="178" t="s">
        <v>52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53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37</v>
      </c>
      <c r="E3" s="115" t="s">
        <v>36</v>
      </c>
      <c r="F3" s="115" t="s">
        <v>34</v>
      </c>
      <c r="G3" s="115" t="s">
        <v>36</v>
      </c>
      <c r="H3" s="115" t="s">
        <v>39</v>
      </c>
      <c r="I3" s="115" t="s">
        <v>39</v>
      </c>
      <c r="J3" s="115" t="s">
        <v>39</v>
      </c>
      <c r="K3" s="115" t="s">
        <v>39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62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62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62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62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41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62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>
        <v>2.0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41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39</v>
      </c>
      <c r="E12" s="219" t="s">
        <v>39</v>
      </c>
      <c r="F12" s="219" t="s">
        <v>39</v>
      </c>
      <c r="G12" s="219" t="s">
        <v>39</v>
      </c>
      <c r="H12" s="219" t="s">
        <v>39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44</v>
      </c>
      <c r="E13" s="147" t="s">
        <v>45</v>
      </c>
      <c r="F13" s="220"/>
      <c r="G13" s="220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1">
        <f t="shared" si="3"/>
        <v>0</v>
      </c>
      <c r="F16" s="222">
        <f>IF(OR(EXACT(D8,"Y")),1,0)</f>
        <v>1</v>
      </c>
      <c r="G16" s="222">
        <f t="shared" si="2"/>
        <v>1</v>
      </c>
      <c r="H16" s="223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7">
        <v>16.0</v>
      </c>
      <c r="C18" s="203" t="s">
        <v>23</v>
      </c>
      <c r="D18" s="228" t="s">
        <v>39</v>
      </c>
      <c r="E18" s="228" t="s">
        <v>39</v>
      </c>
      <c r="F18" s="228" t="s">
        <v>39</v>
      </c>
      <c r="G18" s="228" t="s">
        <v>39</v>
      </c>
      <c r="H18" s="228" t="s">
        <v>39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 t="s">
        <v>47</v>
      </c>
      <c r="E19" s="157" t="s">
        <v>48</v>
      </c>
      <c r="F19" s="229" t="s">
        <v>49</v>
      </c>
      <c r="G19" s="229"/>
      <c r="H19" s="229"/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7" t="s">
        <v>40</v>
      </c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51</v>
      </c>
      <c r="D25" s="178" t="s">
        <v>63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39</v>
      </c>
      <c r="E3" s="115" t="s">
        <v>39</v>
      </c>
      <c r="F3" s="115" t="s">
        <v>39</v>
      </c>
      <c r="G3" s="115" t="s">
        <v>39</v>
      </c>
      <c r="H3" s="115" t="s">
        <v>39</v>
      </c>
      <c r="I3" s="115" t="s">
        <v>39</v>
      </c>
      <c r="J3" s="115" t="s">
        <v>39</v>
      </c>
      <c r="K3" s="115" t="s">
        <v>39</v>
      </c>
      <c r="L3" s="115" t="s">
        <v>39</v>
      </c>
      <c r="M3" s="115" t="s">
        <v>39</v>
      </c>
      <c r="N3" s="115" t="s">
        <v>39</v>
      </c>
      <c r="O3" s="115" t="s">
        <v>39</v>
      </c>
      <c r="P3" s="115" t="s">
        <v>39</v>
      </c>
      <c r="Q3" s="115" t="s">
        <v>39</v>
      </c>
      <c r="R3" s="115" t="s">
        <v>39</v>
      </c>
      <c r="S3" s="115" t="s">
        <v>39</v>
      </c>
      <c r="T3" s="115" t="s">
        <v>39</v>
      </c>
      <c r="U3" s="115" t="s">
        <v>39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39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39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39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39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39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 t="s">
        <v>39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39</v>
      </c>
      <c r="E12" s="219" t="s">
        <v>39</v>
      </c>
      <c r="F12" s="219" t="s">
        <v>39</v>
      </c>
      <c r="G12" s="219" t="s">
        <v>39</v>
      </c>
      <c r="H12" s="219" t="s">
        <v>39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39</v>
      </c>
      <c r="E13" s="235"/>
      <c r="F13" s="220"/>
      <c r="G13" s="220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1">
        <f>IF(OR(EXACT(D7,"Y")),1,0)</f>
        <v>0</v>
      </c>
      <c r="F14" s="222">
        <f>IF(OR(EXACT(D9,"Y")),1,0)</f>
        <v>0</v>
      </c>
      <c r="G14" s="222">
        <f t="shared" ref="G14:G16" si="2">E14+F14</f>
        <v>0</v>
      </c>
      <c r="H14" s="223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4">
        <f t="shared" ref="E15:E16" si="3">IF(OR(EXACT(D4,"Y")),1,0)</f>
        <v>0</v>
      </c>
      <c r="F15" s="225">
        <f>IF(OR(EXACT(D6,"Y")),1,0)</f>
        <v>0</v>
      </c>
      <c r="G15" s="225">
        <f t="shared" si="2"/>
        <v>0</v>
      </c>
      <c r="H15" s="223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1">
        <f t="shared" si="3"/>
        <v>0</v>
      </c>
      <c r="F16" s="222">
        <f>IF(OR(EXACT(D8,"Y")),1,0)</f>
        <v>0</v>
      </c>
      <c r="G16" s="222">
        <f t="shared" si="2"/>
        <v>0</v>
      </c>
      <c r="H16" s="223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4">
        <f>IF(OR(AND(G14,OR(G15,G16)),AND(G15,OR(G14,G16)),AND(G16,OR(G14,G15))),1,0)</f>
        <v>0</v>
      </c>
      <c r="F17" s="226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7">
        <v>16.0</v>
      </c>
      <c r="C18" s="203" t="s">
        <v>23</v>
      </c>
      <c r="D18" s="228" t="s">
        <v>39</v>
      </c>
      <c r="E18" s="228" t="s">
        <v>39</v>
      </c>
      <c r="F18" s="228" t="s">
        <v>39</v>
      </c>
      <c r="G18" s="228" t="s">
        <v>39</v>
      </c>
      <c r="H18" s="228" t="s">
        <v>39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29"/>
      <c r="G19" s="229"/>
      <c r="H19" s="229"/>
      <c r="I19" s="230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2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3"/>
      <c r="F20" s="233"/>
      <c r="G20" s="233"/>
      <c r="H20" s="233"/>
      <c r="I20" s="233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07" t="s">
        <v>40</v>
      </c>
    </row>
    <row r="21">
      <c r="A21" s="167">
        <v>4.0</v>
      </c>
      <c r="B21" s="168">
        <v>19.0</v>
      </c>
      <c r="C21" s="168" t="s">
        <v>50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51</v>
      </c>
      <c r="D25" s="178" t="s">
        <v>39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