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<sst xmlns="http://schemas.openxmlformats.org/spreadsheetml/2006/main" count="378" uniqueCount="59">
  <si>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</si>
  <si>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</si>
  <si>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</si>
  <si>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</si>
  <si>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</si>
  <si>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</si>
  <si>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</si>
  <si>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</si>
  <si>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</si>
  <si>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</si>
  <si>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</si>
  <si>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</si>
  <si>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</si>
  <si>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</si>
  <si>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</si>
  <si>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</si>
  <si>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</si>
  <si>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</si>
  <si>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</si>
  <si>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</si>
  <si>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</si>
  <si>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</si>
  <si>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</si>
  <si>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</si>
  <si>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</si>
  <si>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</si>
  <si>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</si>
  <si>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</si>
  <si>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</si>
  <si>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</si>
  <si>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</si>
  <si>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</si>
  <si>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</si>
  <si>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</si>
  <si>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DevOps</t>
  </si>
  <si>
    <t>Resource</t>
  </si>
  <si>
    <t>n.a.</t>
  </si>
  <si>
    <t>N</t>
  </si>
  <si>
    <t>&lt;add your comment here if any&gt;</t>
  </si>
  <si>
    <t>Book Chapter</t>
  </si>
  <si>
    <t>The Logic of Software. A Tasting Menu of Formal Methods</t>
  </si>
  <si>
    <t>Automata Learning</t>
  </si>
  <si>
    <t xml:space="preserve">Learning-Based Testing </t>
  </si>
  <si>
    <t>Black-Box Testing</t>
  </si>
  <si>
    <t>Adaptive Cruise Control</t>
  </si>
  <si>
    <t>Future research directions (as stated by authors, if any)</t>
  </si>
  <si>
    <t xml:space="preserve">Reviewer </t>
  </si>
  <si>
    <t>Abbas Rahimi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</si>
  <si>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</si>
  <si>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</si>
  <si>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</si>
  <si>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</si>
  <si>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</si>
  <si>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</si>
  <si>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</si>
  <si>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</si>
  <si>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</si>
  <si>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The document presents a framework for continuous quality control of reactive systems that integrates automata learning, model checking, and monitoring into a six-phase continuous improvement cycle. The framework uses ALEX, an open source, web-based learning tool for inferring Mealy machine models of web applications.</t>
  </si>
  <si>
    <t>The framework employs active automata learning, a machine learning technique that infers models of formal languages from queries and counterexamples. The framework also uses machine learning for dynamic software analysis, such as run-time verification and difference learning. The framework can be integrated into a DevOps-environment for daily system builds, and can provide fast feedback on the impact of system changes. However, it is only mentioned as future work.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</si>
</sst>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color rgb="FF000000"/>
      <name val="Arial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0" fillId="4" fontId="13" numFmtId="1" xfId="0" applyAlignment="1" applyFont="1" applyNumberFormat="1">
      <alignment horizontal="left" readingOrder="0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4" numFmtId="0" xfId="0" applyFont="1"/>
    <xf borderId="0" fillId="10" fontId="14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5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&lt;Please report the main contributions of the paper as stated by the authors. If not explicitly elicited, report the main research areas, if not clear from the keywords.&gt;</v>
      </c>
      <c r="V2" s="10" t="str">
        <f>'2'!V2</f>
        <v>The document presents a framework for continuous quality control of reactive systems that integrates automata learning, model checking, and monitoring into a six-phase continuous improvement cycle. The framework uses ALEX, an open source, web-based learning tool for inferring Mealy machine models of web applications.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DevOps</v>
      </c>
      <c r="D3" s="13" t="str">
        <f t="shared" si="1"/>
        <v>Resource</v>
      </c>
      <c r="E3" s="13" t="str">
        <f t="shared" ref="E3:F3" si="2">K26</f>
        <v>n.a.</v>
      </c>
      <c r="F3" s="13" t="str">
        <f t="shared" si="2"/>
        <v>n.a.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-1</v>
      </c>
      <c r="Y3" s="15">
        <f>IFERROR(__xludf.DUMMYFUNCTION("IMPORTRANGE($C$22,""!$X$3"")"),-3.0)</f>
        <v>-3</v>
      </c>
      <c r="Z3" s="15">
        <f t="shared" ref="Z3:Z20" si="10">X3*Y3</f>
        <v>3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N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The framework employs active automata learning, a machine learning technique that infers models of formal languages from queries and counterexamples. The framework also uses machine learning for dynamic software analysis, such as run-time verification and difference learning. The framework can be integrated into a DevOps-environment for daily system builds, and can provide fast feedback on the impact of system changes. However, it is only mentioned as future work.</v>
      </c>
      <c r="W9" s="25" t="str">
        <f>OnlyForConflictsResolution!V9</f>
        <v>&lt;add your comment here if any&gt;</v>
      </c>
      <c r="X9" s="15">
        <f t="shared" si="11"/>
        <v>1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n.a.</v>
      </c>
      <c r="D12" s="26" t="str">
        <f>K38</f>
        <v>n.a.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Book Chapter</v>
      </c>
      <c r="D13" s="28" t="str">
        <f t="shared" si="13"/>
        <v>The Logic of Software. A Tasting Menu of Formal Methods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n.a.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Automata Learning</v>
      </c>
      <c r="D19" s="35" t="str">
        <f>K58</f>
        <v>Learning-Based Testing </v>
      </c>
      <c r="E19" s="35" t="str">
        <f>K59</f>
        <v>Black-Box Testing</v>
      </c>
      <c r="F19" s="35" t="str">
        <f>K60</f>
        <v>Adaptive Cruise Control</v>
      </c>
      <c r="G19" s="35" t="str">
        <f>K61</f>
        <v>n.a.</v>
      </c>
      <c r="H19" s="36" t="str">
        <f>K62</f>
        <v>n.a.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N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32</v>
      </c>
      <c r="Y21" s="44">
        <f t="shared" si="16"/>
        <v>-3</v>
      </c>
      <c r="Z21" s="44">
        <f t="shared" si="16"/>
        <v>3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DevOps</v>
      </c>
      <c r="D25" s="62" t="str">
        <f>'1'!E$3</f>
        <v>Resource</v>
      </c>
      <c r="E25" s="63" t="str">
        <f t="shared" ref="E25:E36" si="18">CONCATENATE(C25," ",D25)</f>
        <v>DevOps Resource</v>
      </c>
      <c r="F25" s="63"/>
      <c r="G25" s="63" t="str">
        <f>IFERROR(__xludf.DUMMYFUNCTION("IFNA(UNIQUE(FILTER(E25:E36, E25:E36&lt;&gt;""n.a. n.a."")),""n.a."")"),"DevOps Resource")</f>
        <v>DevOps Resource</v>
      </c>
      <c r="H25" s="63"/>
      <c r="I25" s="63" t="str">
        <f>IFERROR(__xludf.DUMMYFUNCTION("IFERROR(SPLIT($G25,"" ""),"""")"),"DevOps")</f>
        <v>DevOps</v>
      </c>
      <c r="J25" s="63" t="str">
        <f>IFERROR(__xludf.DUMMYFUNCTION("""COMPUTED_VALUE"""),"Resource")</f>
        <v>Resource</v>
      </c>
      <c r="K25" s="64" t="str">
        <f t="shared" ref="K25:L25" si="17">IF(NOT(I25=""),I25,"n.a.")</f>
        <v>DevOps</v>
      </c>
      <c r="L25" s="64" t="str">
        <f t="shared" si="17"/>
        <v>Resource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n.a.</v>
      </c>
      <c r="D26" s="62" t="str">
        <f>'1'!G$3</f>
        <v>n.a.</v>
      </c>
      <c r="E26" s="69" t="str">
        <f t="shared" si="18"/>
        <v>n.a. n.a.</v>
      </c>
      <c r="F26" s="69"/>
      <c r="G26" s="69"/>
      <c r="H26" s="69"/>
      <c r="I26" s="69" t="str">
        <f>IFERROR(__xludf.DUMMYFUNCTION("IFERROR(SPLIT($G26,"" ""),"""")"),"")</f>
        <v/>
      </c>
      <c r="J26" s="69"/>
      <c r="K26" s="70" t="str">
        <f t="shared" ref="K26:L26" si="19">IF(NOT(I26=""),I26,"n.a.")</f>
        <v>n.a.</v>
      </c>
      <c r="L26" s="70" t="str">
        <f t="shared" si="19"/>
        <v>n.a.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/>
      <c r="H27" s="63"/>
      <c r="I27" s="63" t="str">
        <f>IFERROR(__xludf.DUMMYFUNCTION("IFERROR(SPLIT($G27,"" ""),"""")"),"")</f>
        <v/>
      </c>
      <c r="J27" s="63"/>
      <c r="K27" s="64" t="str">
        <f t="shared" ref="K27:L27" si="20">IF(NOT(I27=""),I27,"n.a.")</f>
        <v>n.a.</v>
      </c>
      <c r="L27" s="64" t="str">
        <f t="shared" si="20"/>
        <v>n.a.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n.a.</v>
      </c>
      <c r="D28" s="72" t="str">
        <f>'2'!E$3</f>
        <v>n.a.</v>
      </c>
      <c r="E28" s="69" t="str">
        <f t="shared" si="18"/>
        <v>n.a. n.a.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n.a.</v>
      </c>
      <c r="D29" s="72" t="str">
        <f>'2'!G$3</f>
        <v>n.a.</v>
      </c>
      <c r="E29" s="63" t="str">
        <f t="shared" si="18"/>
        <v>n.a. n.a.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n.a.</v>
      </c>
      <c r="D30" s="72" t="str">
        <f>'2'!I$3</f>
        <v>n.a.</v>
      </c>
      <c r="E30" s="69" t="str">
        <f t="shared" si="18"/>
        <v>n.a. n.a.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n.a.</v>
      </c>
      <c r="D37" s="86"/>
      <c r="E37" s="86"/>
      <c r="F37" s="86"/>
      <c r="G37" s="86" t="str">
        <f>IFERROR(__xludf.DUMMYFUNCTION("IFNA(UNIQUE(FILTER(C37:C46, C37:C46&lt;&gt;""n.a."")),""n.a."")"),"n.a.")</f>
        <v>n.a.</v>
      </c>
      <c r="H37" s="86"/>
      <c r="I37" s="87" t="str">
        <f t="shared" ref="I37:I66" si="27">G37</f>
        <v>n.a.</v>
      </c>
      <c r="J37" s="86"/>
      <c r="K37" s="88" t="str">
        <f t="shared" ref="K37:K68" si="28">IF(NOT(I37=""),I37,"n.a.")</f>
        <v>n.a.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n.a.</v>
      </c>
      <c r="D38" s="92"/>
      <c r="E38" s="92"/>
      <c r="F38" s="92"/>
      <c r="G38" s="92"/>
      <c r="H38" s="92"/>
      <c r="I38" s="69" t="str">
        <f t="shared" si="27"/>
        <v/>
      </c>
      <c r="J38" s="92"/>
      <c r="K38" s="70" t="str">
        <f t="shared" si="28"/>
        <v>n.a.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n.a.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n.a.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n.a.</v>
      </c>
      <c r="D47" s="86"/>
      <c r="E47" s="86"/>
      <c r="F47" s="86"/>
      <c r="G47" s="86" t="str">
        <f>IFERROR(__xludf.DUMMYFUNCTION("IFNA(UNIQUE(FILTER(C47:C56, C47:C56&lt;&gt;""n.a."")),""n.a."")"),"n.a.")</f>
        <v>n.a.</v>
      </c>
      <c r="H47" s="86"/>
      <c r="I47" s="87" t="str">
        <f t="shared" si="27"/>
        <v>n.a.</v>
      </c>
      <c r="J47" s="86"/>
      <c r="K47" s="88" t="str">
        <f t="shared" si="28"/>
        <v>n.a.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n.a.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Automata Learning</v>
      </c>
      <c r="D57" s="101"/>
      <c r="E57" s="101"/>
      <c r="F57" s="101"/>
      <c r="G57" s="86" t="str">
        <f>IFERROR(__xludf.DUMMYFUNCTION("IFNA(UNIQUE(FILTER(C57:C66, C57:C66&lt;&gt;""n.a."")),""n.a."")"),"Automata Learning")</f>
        <v>Automata Learning</v>
      </c>
      <c r="H57" s="101"/>
      <c r="I57" s="87" t="str">
        <f t="shared" si="27"/>
        <v>Automata Learning</v>
      </c>
      <c r="J57" s="101"/>
      <c r="K57" s="88" t="str">
        <f t="shared" si="28"/>
        <v>Automata Learning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Learning-Based Testing </v>
      </c>
      <c r="D58" s="92"/>
      <c r="E58" s="92"/>
      <c r="F58" s="92"/>
      <c r="G58" s="92" t="str">
        <f>IFERROR(__xludf.DUMMYFUNCTION("""COMPUTED_VALUE"""),"Learning-Based Testing ")</f>
        <v>Learning-Based Testing </v>
      </c>
      <c r="H58" s="92"/>
      <c r="I58" s="69" t="str">
        <f t="shared" si="27"/>
        <v>Learning-Based Testing </v>
      </c>
      <c r="J58" s="92"/>
      <c r="K58" s="70" t="str">
        <f t="shared" si="28"/>
        <v>Learning-Based Testing 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Black-Box Testing</v>
      </c>
      <c r="D59" s="94"/>
      <c r="E59" s="94"/>
      <c r="F59" s="94"/>
      <c r="G59" s="94" t="str">
        <f>IFERROR(__xludf.DUMMYFUNCTION("""COMPUTED_VALUE"""),"Black-Box Testing")</f>
        <v>Black-Box Testing</v>
      </c>
      <c r="H59" s="94"/>
      <c r="I59" s="63" t="str">
        <f t="shared" si="27"/>
        <v>Black-Box Testing</v>
      </c>
      <c r="J59" s="94"/>
      <c r="K59" s="64" t="str">
        <f t="shared" si="28"/>
        <v>Black-Box Testing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Adaptive Cruise Control</v>
      </c>
      <c r="D60" s="92"/>
      <c r="E60" s="92"/>
      <c r="F60" s="92"/>
      <c r="G60" s="92" t="str">
        <f>IFERROR(__xludf.DUMMYFUNCTION("""COMPUTED_VALUE"""),"Adaptive Cruise Control")</f>
        <v>Adaptive Cruise Control</v>
      </c>
      <c r="H60" s="92"/>
      <c r="I60" s="69" t="str">
        <f t="shared" si="27"/>
        <v>Adaptive Cruise Control</v>
      </c>
      <c r="J60" s="92"/>
      <c r="K60" s="70" t="str">
        <f t="shared" si="28"/>
        <v>Adaptive Cruise Control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/>
      <c r="H61" s="94"/>
      <c r="I61" s="63" t="str">
        <f t="shared" si="27"/>
        <v/>
      </c>
      <c r="J61" s="94"/>
      <c r="K61" s="64" t="str">
        <f t="shared" si="28"/>
        <v>n.a.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n.a.</v>
      </c>
      <c r="D62" s="92"/>
      <c r="E62" s="92"/>
      <c r="F62" s="92"/>
      <c r="G62" s="92"/>
      <c r="H62" s="92"/>
      <c r="I62" s="69" t="str">
        <f t="shared" si="27"/>
        <v/>
      </c>
      <c r="J62" s="92"/>
      <c r="K62" s="70" t="str">
        <f t="shared" si="28"/>
        <v>n.a.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n.a.</v>
      </c>
      <c r="D63" s="94"/>
      <c r="E63" s="94"/>
      <c r="F63" s="94"/>
      <c r="G63" s="94"/>
      <c r="H63" s="94"/>
      <c r="I63" s="63" t="str">
        <f t="shared" si="27"/>
        <v/>
      </c>
      <c r="J63" s="94"/>
      <c r="K63" s="64" t="str">
        <f t="shared" si="28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n.a.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n.a.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n.a.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Book Chapter</v>
      </c>
      <c r="D67" s="13" t="str">
        <f>'1'!E13</f>
        <v>The Logic of Software. A Tasting Menu of Formal Methods</v>
      </c>
      <c r="E67" s="63" t="str">
        <f t="shared" ref="E67:E68" si="29">CONCATENATE(C67,"---",D67)</f>
        <v>Book Chapter---The Logic of Software. A Tasting Menu of Formal Methods</v>
      </c>
      <c r="F67" s="63"/>
      <c r="G67" s="63" t="str">
        <f>IFERROR(__xludf.DUMMYFUNCTION("IFNA(UNIQUE(FILTER(E67:E68, E67:E68&lt;&gt;""n.a"")),""n.a."")"),"Book Chapter---The Logic of Software. A Tasting Menu of Formal Methods")</f>
        <v>Book Chapter---The Logic of Software. A Tasting Menu of Formal Methods</v>
      </c>
      <c r="H67" s="63"/>
      <c r="I67" s="63" t="str">
        <f>IFERROR(__xludf.DUMMYFUNCTION("IFERROR(SPLIT($G67,""---""),"""")"),"Book Chapter")</f>
        <v>Book Chapter</v>
      </c>
      <c r="J67" s="63" t="str">
        <f>IFERROR(__xludf.DUMMYFUNCTION("""COMPUTED_VALUE"""),"The Logic of Software. A Tasting Menu of Formal Methods")</f>
        <v>The Logic of Software. A Tasting Menu of Formal Methods</v>
      </c>
      <c r="K67" s="64" t="str">
        <f t="shared" si="28"/>
        <v>Book Chapter</v>
      </c>
      <c r="L67" s="64" t="str">
        <f>IF(NOT(J67=""),J67,"n.a.")</f>
        <v>The Logic of Software. A Tasting Menu of Formal Methods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n.a.</v>
      </c>
      <c r="D68" s="26" t="str">
        <f>'2'!E13</f>
        <v/>
      </c>
      <c r="E68" s="69" t="str">
        <f t="shared" si="29"/>
        <v>n.a.---</v>
      </c>
      <c r="F68" s="69"/>
      <c r="G68" s="69" t="str">
        <f>IFERROR(__xludf.DUMMYFUNCTION("""COMPUTED_VALUE"""),"n.a.---")</f>
        <v>n.a.---</v>
      </c>
      <c r="H68" s="69"/>
      <c r="I68" s="69" t="str">
        <f>IFERROR(__xludf.DUMMYFUNCTION("IFERROR(SPLIT($G68,""---""),"""")"),"n.a.")</f>
        <v>n.a.</v>
      </c>
      <c r="J68" s="69"/>
      <c r="K68" s="70" t="str">
        <f t="shared" si="28"/>
        <v>n.a.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36</v>
      </c>
      <c r="G3" s="115" t="s">
        <v>36</v>
      </c>
      <c r="H3" s="115" t="s">
        <v>36</v>
      </c>
      <c r="I3" s="115" t="s">
        <v>36</v>
      </c>
      <c r="J3" s="115" t="s">
        <v>36</v>
      </c>
      <c r="K3" s="115" t="s">
        <v>36</v>
      </c>
      <c r="L3" s="115" t="s">
        <v>36</v>
      </c>
      <c r="M3" s="115" t="s">
        <v>36</v>
      </c>
      <c r="N3" s="115" t="s">
        <v>36</v>
      </c>
      <c r="O3" s="115" t="s">
        <v>36</v>
      </c>
      <c r="P3" s="115" t="s">
        <v>36</v>
      </c>
      <c r="Q3" s="115" t="s">
        <v>36</v>
      </c>
      <c r="R3" s="115" t="s">
        <v>36</v>
      </c>
      <c r="S3" s="115" t="s">
        <v>36</v>
      </c>
      <c r="T3" s="115" t="s">
        <v>36</v>
      </c>
      <c r="U3" s="115" t="s">
        <v>36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37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38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37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38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37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38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37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38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37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38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37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38</v>
      </c>
      <c r="W9" s="132"/>
    </row>
    <row r="10">
      <c r="A10" s="108">
        <v>2.0</v>
      </c>
      <c r="B10" s="138">
        <v>8.0</v>
      </c>
      <c r="C10" s="138" t="s">
        <v>15</v>
      </c>
      <c r="D10" s="140">
        <v>0.0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38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37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38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36</v>
      </c>
      <c r="E12" s="140" t="s">
        <v>36</v>
      </c>
      <c r="F12" s="140" t="s">
        <v>36</v>
      </c>
      <c r="G12" s="140" t="s">
        <v>36</v>
      </c>
      <c r="H12" s="140" t="s">
        <v>36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38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39</v>
      </c>
      <c r="E13" s="147" t="s">
        <v>40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38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38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N</v>
      </c>
      <c r="E15" s="152">
        <f t="shared" ref="E15:E16" si="3">IF(OR(EXACT(D4,"Y")),1,0)</f>
        <v>0</v>
      </c>
      <c r="F15" s="152">
        <f>IF(OR(EXACT(D6,"Y")),1,0)</f>
        <v>0</v>
      </c>
      <c r="G15" s="152">
        <f t="shared" si="2"/>
        <v>0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38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N</v>
      </c>
      <c r="E16" s="150">
        <f t="shared" si="3"/>
        <v>0</v>
      </c>
      <c r="F16" s="150">
        <f>IF(OR(EXACT(D8,"Y")),1,0)</f>
        <v>0</v>
      </c>
      <c r="G16" s="150">
        <f t="shared" si="2"/>
        <v>0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38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38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36</v>
      </c>
      <c r="E18" s="120" t="s">
        <v>36</v>
      </c>
      <c r="F18" s="120" t="s">
        <v>36</v>
      </c>
      <c r="G18" s="120" t="s">
        <v>36</v>
      </c>
      <c r="H18" s="120" t="s">
        <v>36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38</v>
      </c>
      <c r="W18" s="125"/>
    </row>
    <row r="19">
      <c r="A19" s="126">
        <v>3.0</v>
      </c>
      <c r="B19" s="156">
        <v>17.0</v>
      </c>
      <c r="C19" s="156" t="s">
        <v>24</v>
      </c>
      <c r="D19" s="157" t="s">
        <v>41</v>
      </c>
      <c r="E19" s="158" t="s">
        <v>42</v>
      </c>
      <c r="F19" s="158" t="s">
        <v>43</v>
      </c>
      <c r="G19" s="158" t="s">
        <v>44</v>
      </c>
      <c r="H19" s="159"/>
      <c r="I19" s="159"/>
      <c r="J19" s="122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1" t="s">
        <v>38</v>
      </c>
      <c r="W19" s="117"/>
    </row>
    <row r="20">
      <c r="A20" s="162"/>
      <c r="B20" s="162">
        <v>18.0</v>
      </c>
      <c r="C20" s="163" t="s">
        <v>25</v>
      </c>
      <c r="D20" s="164" t="str">
        <f>IF(OR(EQ(D14,"Y"),EQ(D15,"Y"),EQ(D16,"Y"),EQ(D17,"Y")),"Y","N")</f>
        <v>N</v>
      </c>
      <c r="E20" s="165"/>
      <c r="F20" s="165"/>
      <c r="G20" s="165"/>
      <c r="H20" s="165"/>
      <c r="I20" s="165"/>
      <c r="J20" s="122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12" t="s">
        <v>38</v>
      </c>
      <c r="W20" s="113"/>
    </row>
    <row r="21">
      <c r="A21" s="166">
        <v>4.0</v>
      </c>
      <c r="B21" s="167">
        <v>19.0</v>
      </c>
      <c r="C21" s="167" t="s">
        <v>45</v>
      </c>
      <c r="D21" s="168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70"/>
      <c r="W21" s="171"/>
    </row>
    <row r="22">
      <c r="D22" s="172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4"/>
      <c r="W22" s="175"/>
    </row>
    <row r="23">
      <c r="D23" s="172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70"/>
      <c r="W23" s="175"/>
    </row>
    <row r="24">
      <c r="D24" s="172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4"/>
      <c r="W24" s="175"/>
    </row>
    <row r="25">
      <c r="A25" s="176"/>
      <c r="B25" s="176"/>
      <c r="C25" s="177" t="s">
        <v>46</v>
      </c>
      <c r="D25" s="177" t="s">
        <v>47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8" t="s">
        <v>48</v>
      </c>
      <c r="B26" s="178"/>
      <c r="C26" s="179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1"/>
      <c r="W26" s="182"/>
    </row>
    <row r="27">
      <c r="A27" s="178" t="s">
        <v>49</v>
      </c>
      <c r="B27" s="183"/>
      <c r="C27" s="179"/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5"/>
      <c r="W27" s="186"/>
    </row>
    <row r="28">
      <c r="A28" s="178" t="s">
        <v>50</v>
      </c>
      <c r="B28" s="183"/>
      <c r="C28" s="179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1"/>
      <c r="W28" s="186"/>
    </row>
    <row r="29">
      <c r="A29" s="178" t="s">
        <v>51</v>
      </c>
      <c r="B29" s="183"/>
      <c r="C29" s="179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5"/>
      <c r="W29" s="186"/>
    </row>
    <row r="30">
      <c r="A30" s="187"/>
      <c r="B30" s="188"/>
      <c r="C30" s="189"/>
      <c r="D30" s="190"/>
      <c r="E30" s="191"/>
      <c r="F30" s="191"/>
      <c r="G30" s="191"/>
      <c r="H30" s="191"/>
      <c r="I30" s="191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2" t="s">
        <v>52</v>
      </c>
      <c r="B31" s="193"/>
      <c r="C31" s="193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17"/>
    </row>
    <row r="32">
      <c r="A32" s="195" t="s">
        <v>48</v>
      </c>
      <c r="B32" s="196"/>
      <c r="C32" s="197" t="s">
        <v>53</v>
      </c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13"/>
    </row>
    <row r="33">
      <c r="A33" s="199" t="s">
        <v>49</v>
      </c>
      <c r="B33" s="193"/>
      <c r="C33" s="199" t="s">
        <v>54</v>
      </c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17"/>
    </row>
    <row r="34">
      <c r="A34" s="195" t="s">
        <v>50</v>
      </c>
      <c r="B34" s="196"/>
      <c r="C34" s="195" t="s">
        <v>55</v>
      </c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13"/>
    </row>
    <row r="35">
      <c r="A35" s="199" t="s">
        <v>51</v>
      </c>
      <c r="B35" s="193"/>
      <c r="C35" s="200" t="s">
        <v>56</v>
      </c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1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57</v>
      </c>
    </row>
    <row r="3">
      <c r="B3" s="114"/>
      <c r="C3" s="114"/>
      <c r="D3" s="115" t="s">
        <v>36</v>
      </c>
      <c r="E3" s="115" t="s">
        <v>36</v>
      </c>
      <c r="F3" s="115" t="s">
        <v>36</v>
      </c>
      <c r="G3" s="115" t="s">
        <v>36</v>
      </c>
      <c r="H3" s="115" t="s">
        <v>36</v>
      </c>
      <c r="I3" s="115" t="s">
        <v>36</v>
      </c>
      <c r="J3" s="115" t="s">
        <v>36</v>
      </c>
      <c r="K3" s="115" t="s">
        <v>36</v>
      </c>
      <c r="L3" s="115" t="s">
        <v>36</v>
      </c>
      <c r="M3" s="115" t="s">
        <v>36</v>
      </c>
      <c r="N3" s="115" t="s">
        <v>36</v>
      </c>
      <c r="O3" s="115" t="s">
        <v>36</v>
      </c>
      <c r="P3" s="115" t="s">
        <v>36</v>
      </c>
      <c r="Q3" s="115" t="s">
        <v>36</v>
      </c>
      <c r="R3" s="115" t="s">
        <v>36</v>
      </c>
      <c r="S3" s="115" t="s">
        <v>36</v>
      </c>
      <c r="T3" s="115" t="s">
        <v>36</v>
      </c>
      <c r="U3" s="115" t="s">
        <v>36</v>
      </c>
      <c r="V3" s="116"/>
    </row>
    <row r="4">
      <c r="A4" s="108">
        <v>1.0</v>
      </c>
      <c r="B4" s="202">
        <v>2.0</v>
      </c>
      <c r="C4" s="203" t="s">
        <v>9</v>
      </c>
      <c r="D4" s="120" t="s">
        <v>37</v>
      </c>
      <c r="E4" s="204"/>
      <c r="F4" s="204"/>
      <c r="G4" s="204"/>
      <c r="H4" s="204"/>
      <c r="I4" s="204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6" t="s">
        <v>38</v>
      </c>
    </row>
    <row r="5">
      <c r="A5" s="126">
        <v>1.0</v>
      </c>
      <c r="B5" s="207">
        <v>3.0</v>
      </c>
      <c r="C5" s="208" t="s">
        <v>10</v>
      </c>
      <c r="D5" s="129" t="s">
        <v>37</v>
      </c>
      <c r="E5" s="209"/>
      <c r="F5" s="209"/>
      <c r="G5" s="209"/>
      <c r="H5" s="209"/>
      <c r="I5" s="209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161" t="s">
        <v>38</v>
      </c>
    </row>
    <row r="6">
      <c r="A6" s="108">
        <v>1.0</v>
      </c>
      <c r="B6" s="202">
        <v>4.0</v>
      </c>
      <c r="C6" s="203" t="s">
        <v>11</v>
      </c>
      <c r="D6" s="120" t="s">
        <v>37</v>
      </c>
      <c r="E6" s="209"/>
      <c r="F6" s="209"/>
      <c r="G6" s="209"/>
      <c r="H6" s="209"/>
      <c r="I6" s="209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06" t="s">
        <v>38</v>
      </c>
    </row>
    <row r="7">
      <c r="A7" s="126">
        <v>1.0</v>
      </c>
      <c r="B7" s="211">
        <v>5.0</v>
      </c>
      <c r="C7" s="212" t="s">
        <v>12</v>
      </c>
      <c r="D7" s="136" t="s">
        <v>37</v>
      </c>
      <c r="E7" s="213"/>
      <c r="F7" s="213"/>
      <c r="G7" s="213"/>
      <c r="H7" s="213"/>
      <c r="I7" s="213"/>
      <c r="J7" s="210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161" t="s">
        <v>38</v>
      </c>
    </row>
    <row r="8">
      <c r="A8" s="108">
        <v>1.0</v>
      </c>
      <c r="B8" s="214">
        <v>6.0</v>
      </c>
      <c r="C8" s="215" t="s">
        <v>13</v>
      </c>
      <c r="D8" s="140" t="s">
        <v>37</v>
      </c>
      <c r="E8" s="213"/>
      <c r="F8" s="213"/>
      <c r="G8" s="213"/>
      <c r="H8" s="213"/>
      <c r="I8" s="213"/>
      <c r="J8" s="210"/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06" t="s">
        <v>38</v>
      </c>
    </row>
    <row r="9">
      <c r="A9" s="126">
        <v>1.0</v>
      </c>
      <c r="B9" s="211">
        <v>7.0</v>
      </c>
      <c r="C9" s="212" t="s">
        <v>14</v>
      </c>
      <c r="D9" s="136" t="s">
        <v>37</v>
      </c>
      <c r="E9" s="213"/>
      <c r="F9" s="213"/>
      <c r="G9" s="213"/>
      <c r="H9" s="213"/>
      <c r="I9" s="213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161" t="s">
        <v>58</v>
      </c>
    </row>
    <row r="10">
      <c r="A10" s="108">
        <v>2.0</v>
      </c>
      <c r="B10" s="214">
        <v>8.0</v>
      </c>
      <c r="C10" s="214" t="s">
        <v>15</v>
      </c>
      <c r="D10" s="140" t="s">
        <v>36</v>
      </c>
      <c r="E10" s="216"/>
      <c r="F10" s="216"/>
      <c r="G10" s="216"/>
      <c r="H10" s="216"/>
      <c r="I10" s="216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6" t="s">
        <v>38</v>
      </c>
    </row>
    <row r="11">
      <c r="A11" s="126">
        <v>2.0</v>
      </c>
      <c r="B11" s="211">
        <v>9.0</v>
      </c>
      <c r="C11" s="217" t="s">
        <v>16</v>
      </c>
      <c r="D11" s="145" t="s">
        <v>36</v>
      </c>
      <c r="E11" s="216"/>
      <c r="F11" s="216"/>
      <c r="G11" s="216"/>
      <c r="H11" s="216"/>
      <c r="I11" s="216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161" t="s">
        <v>38</v>
      </c>
    </row>
    <row r="12">
      <c r="A12" s="108" t="s">
        <v>32</v>
      </c>
      <c r="B12" s="214">
        <v>10.0</v>
      </c>
      <c r="C12" s="214" t="s">
        <v>17</v>
      </c>
      <c r="D12" s="140" t="s">
        <v>36</v>
      </c>
      <c r="E12" s="218" t="s">
        <v>36</v>
      </c>
      <c r="F12" s="218" t="s">
        <v>36</v>
      </c>
      <c r="G12" s="218" t="s">
        <v>36</v>
      </c>
      <c r="H12" s="218" t="s">
        <v>36</v>
      </c>
      <c r="I12" s="216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6" t="s">
        <v>38</v>
      </c>
    </row>
    <row r="13">
      <c r="A13" s="126">
        <v>3.0</v>
      </c>
      <c r="B13" s="211">
        <v>11.0</v>
      </c>
      <c r="C13" s="211" t="s">
        <v>18</v>
      </c>
      <c r="D13" s="136" t="s">
        <v>36</v>
      </c>
      <c r="E13" s="219"/>
      <c r="F13" s="220"/>
      <c r="G13" s="220"/>
      <c r="H13" s="216"/>
      <c r="I13" s="216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161" t="s">
        <v>38</v>
      </c>
    </row>
    <row r="14">
      <c r="A14" s="108">
        <v>1.0</v>
      </c>
      <c r="B14" s="214">
        <v>12.0</v>
      </c>
      <c r="C14" s="214" t="s">
        <v>19</v>
      </c>
      <c r="D14" s="149" t="str">
        <f t="shared" ref="D14:D16" si="1">IF(G14&gt;0,"Y","N")</f>
        <v>N</v>
      </c>
      <c r="E14" s="221">
        <f>IF(OR(EXACT(D7,"Y")),1,0)</f>
        <v>0</v>
      </c>
      <c r="F14" s="222">
        <f>IF(OR(EXACT(D9,"Y")),1,0)</f>
        <v>0</v>
      </c>
      <c r="G14" s="222">
        <f t="shared" ref="G14:G16" si="2">E14+F14</f>
        <v>0</v>
      </c>
      <c r="H14" s="223"/>
      <c r="I14" s="216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6" t="s">
        <v>38</v>
      </c>
    </row>
    <row r="15">
      <c r="A15" s="126">
        <v>1.0</v>
      </c>
      <c r="B15" s="211">
        <v>13.0</v>
      </c>
      <c r="C15" s="211" t="s">
        <v>20</v>
      </c>
      <c r="D15" s="149" t="str">
        <f t="shared" si="1"/>
        <v>N</v>
      </c>
      <c r="E15" s="224">
        <f t="shared" ref="E15:E16" si="3">IF(OR(EXACT(D4,"Y")),1,0)</f>
        <v>0</v>
      </c>
      <c r="F15" s="225">
        <f>IF(OR(EXACT(D6,"Y")),1,0)</f>
        <v>0</v>
      </c>
      <c r="G15" s="225">
        <f t="shared" si="2"/>
        <v>0</v>
      </c>
      <c r="H15" s="223"/>
      <c r="I15" s="216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161" t="s">
        <v>38</v>
      </c>
    </row>
    <row r="16">
      <c r="A16" s="108">
        <v>1.0</v>
      </c>
      <c r="B16" s="214">
        <v>14.0</v>
      </c>
      <c r="C16" s="214" t="s">
        <v>21</v>
      </c>
      <c r="D16" s="149" t="str">
        <f t="shared" si="1"/>
        <v>N</v>
      </c>
      <c r="E16" s="221">
        <f t="shared" si="3"/>
        <v>0</v>
      </c>
      <c r="F16" s="222">
        <f>IF(OR(EXACT(D8,"Y")),1,0)</f>
        <v>0</v>
      </c>
      <c r="G16" s="222">
        <f t="shared" si="2"/>
        <v>0</v>
      </c>
      <c r="H16" s="223"/>
      <c r="I16" s="216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6" t="s">
        <v>38</v>
      </c>
    </row>
    <row r="17">
      <c r="A17" s="126">
        <v>1.0</v>
      </c>
      <c r="B17" s="211">
        <v>15.0</v>
      </c>
      <c r="C17" s="211" t="s">
        <v>22</v>
      </c>
      <c r="D17" s="153" t="str">
        <f>IF(E17&gt;0,"Y","N")</f>
        <v>N</v>
      </c>
      <c r="E17" s="224">
        <f>IF(OR(AND(G14,OR(G15,G16)),AND(G15,OR(G14,G16)),AND(G16,OR(G14,G15))),1,0)</f>
        <v>0</v>
      </c>
      <c r="F17" s="226"/>
      <c r="G17" s="204"/>
      <c r="H17" s="216"/>
      <c r="I17" s="216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161" t="s">
        <v>38</v>
      </c>
    </row>
    <row r="18">
      <c r="A18" s="108">
        <v>3.0</v>
      </c>
      <c r="B18" s="227">
        <v>16.0</v>
      </c>
      <c r="C18" s="202" t="s">
        <v>23</v>
      </c>
      <c r="D18" s="228" t="s">
        <v>36</v>
      </c>
      <c r="E18" s="228" t="s">
        <v>36</v>
      </c>
      <c r="F18" s="228" t="s">
        <v>36</v>
      </c>
      <c r="G18" s="228" t="s">
        <v>36</v>
      </c>
      <c r="H18" s="228" t="s">
        <v>36</v>
      </c>
      <c r="I18" s="216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6" t="s">
        <v>38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29"/>
      <c r="G19" s="229"/>
      <c r="H19" s="229"/>
      <c r="I19" s="230"/>
      <c r="J19" s="231"/>
      <c r="K19" s="231"/>
      <c r="L19" s="231"/>
      <c r="M19" s="231"/>
      <c r="N19" s="231"/>
      <c r="O19" s="231"/>
      <c r="P19" s="231"/>
      <c r="Q19" s="231"/>
      <c r="R19" s="231"/>
      <c r="S19" s="231"/>
      <c r="T19" s="231"/>
      <c r="U19" s="231"/>
      <c r="V19" s="232" t="s">
        <v>38</v>
      </c>
    </row>
    <row r="20">
      <c r="A20" s="162"/>
      <c r="B20" s="162">
        <v>18.0</v>
      </c>
      <c r="C20" s="163" t="s">
        <v>25</v>
      </c>
      <c r="D20" s="164" t="str">
        <f>IF(OR(EQ(D14,"Y"),EQ(D15,"Y"),EQ(D16,"Y"),EQ(D17,"Y")),"Y","N")</f>
        <v>N</v>
      </c>
      <c r="E20" s="233"/>
      <c r="F20" s="233"/>
      <c r="G20" s="233"/>
      <c r="H20" s="233"/>
      <c r="I20" s="233"/>
      <c r="J20" s="234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06" t="s">
        <v>38</v>
      </c>
    </row>
    <row r="21">
      <c r="A21" s="166">
        <v>4.0</v>
      </c>
      <c r="B21" s="167">
        <v>19.0</v>
      </c>
      <c r="C21" s="167" t="s">
        <v>45</v>
      </c>
      <c r="D21" s="168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70"/>
    </row>
    <row r="22">
      <c r="D22" s="172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4"/>
    </row>
    <row r="23">
      <c r="D23" s="172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70"/>
    </row>
    <row r="24">
      <c r="D24" s="172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4"/>
    </row>
    <row r="25">
      <c r="A25" s="176"/>
      <c r="B25" s="176"/>
      <c r="C25" s="177" t="s">
        <v>46</v>
      </c>
      <c r="D25" s="177" t="s">
        <v>36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8" t="s">
        <v>48</v>
      </c>
      <c r="B26" s="183"/>
      <c r="C26" s="179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1"/>
    </row>
    <row r="27">
      <c r="A27" s="178" t="s">
        <v>49</v>
      </c>
      <c r="B27" s="183"/>
      <c r="C27" s="179"/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5"/>
    </row>
    <row r="28">
      <c r="A28" s="178" t="s">
        <v>50</v>
      </c>
      <c r="B28" s="183"/>
      <c r="C28" s="179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1"/>
    </row>
    <row r="29">
      <c r="A29" s="178" t="s">
        <v>51</v>
      </c>
      <c r="B29" s="183"/>
      <c r="C29" s="179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5"/>
    </row>
    <row r="30">
      <c r="A30" s="187"/>
      <c r="B30" s="187"/>
      <c r="C30" s="187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2" t="s">
        <v>52</v>
      </c>
      <c r="B31" s="193"/>
      <c r="C31" s="193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</row>
    <row r="32">
      <c r="A32" s="195" t="s">
        <v>48</v>
      </c>
      <c r="B32" s="196"/>
      <c r="C32" s="197" t="s">
        <v>53</v>
      </c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</row>
    <row r="33">
      <c r="A33" s="199" t="s">
        <v>49</v>
      </c>
      <c r="B33" s="193"/>
      <c r="C33" s="199" t="s">
        <v>54</v>
      </c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</row>
    <row r="34">
      <c r="A34" s="195" t="s">
        <v>50</v>
      </c>
      <c r="B34" s="196"/>
      <c r="C34" s="195" t="s">
        <v>55</v>
      </c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</row>
    <row r="35">
      <c r="A35" s="199" t="s">
        <v>51</v>
      </c>
      <c r="B35" s="193"/>
      <c r="C35" s="200" t="s">
        <v>56</v>
      </c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1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36</v>
      </c>
      <c r="E3" s="115" t="s">
        <v>36</v>
      </c>
      <c r="F3" s="115" t="s">
        <v>36</v>
      </c>
      <c r="G3" s="115" t="s">
        <v>36</v>
      </c>
      <c r="H3" s="115" t="s">
        <v>36</v>
      </c>
      <c r="I3" s="115" t="s">
        <v>36</v>
      </c>
      <c r="J3" s="115" t="s">
        <v>36</v>
      </c>
      <c r="K3" s="115" t="s">
        <v>36</v>
      </c>
      <c r="L3" s="115" t="s">
        <v>36</v>
      </c>
      <c r="M3" s="115" t="s">
        <v>36</v>
      </c>
      <c r="N3" s="115" t="s">
        <v>36</v>
      </c>
      <c r="O3" s="115" t="s">
        <v>36</v>
      </c>
      <c r="P3" s="115" t="s">
        <v>36</v>
      </c>
      <c r="Q3" s="115" t="s">
        <v>36</v>
      </c>
      <c r="R3" s="115" t="s">
        <v>36</v>
      </c>
      <c r="S3" s="115" t="s">
        <v>36</v>
      </c>
      <c r="T3" s="115" t="s">
        <v>36</v>
      </c>
      <c r="U3" s="115" t="s">
        <v>36</v>
      </c>
      <c r="V3" s="116"/>
    </row>
    <row r="4">
      <c r="A4" s="108">
        <v>1.0</v>
      </c>
      <c r="B4" s="202">
        <v>2.0</v>
      </c>
      <c r="C4" s="203" t="s">
        <v>9</v>
      </c>
      <c r="D4" s="120" t="s">
        <v>36</v>
      </c>
      <c r="E4" s="204"/>
      <c r="F4" s="204"/>
      <c r="G4" s="204"/>
      <c r="H4" s="204"/>
      <c r="I4" s="204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6" t="s">
        <v>38</v>
      </c>
    </row>
    <row r="5">
      <c r="A5" s="126">
        <v>1.0</v>
      </c>
      <c r="B5" s="207">
        <v>3.0</v>
      </c>
      <c r="C5" s="208" t="s">
        <v>10</v>
      </c>
      <c r="D5" s="129" t="s">
        <v>36</v>
      </c>
      <c r="E5" s="209"/>
      <c r="F5" s="209"/>
      <c r="G5" s="209"/>
      <c r="H5" s="209"/>
      <c r="I5" s="209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161" t="s">
        <v>38</v>
      </c>
    </row>
    <row r="6">
      <c r="A6" s="108">
        <v>1.0</v>
      </c>
      <c r="B6" s="202">
        <v>4.0</v>
      </c>
      <c r="C6" s="203" t="s">
        <v>11</v>
      </c>
      <c r="D6" s="120" t="s">
        <v>36</v>
      </c>
      <c r="E6" s="209"/>
      <c r="F6" s="209"/>
      <c r="G6" s="209"/>
      <c r="H6" s="209"/>
      <c r="I6" s="209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06" t="s">
        <v>38</v>
      </c>
    </row>
    <row r="7">
      <c r="A7" s="126">
        <v>1.0</v>
      </c>
      <c r="B7" s="211">
        <v>5.0</v>
      </c>
      <c r="C7" s="212" t="s">
        <v>12</v>
      </c>
      <c r="D7" s="136" t="s">
        <v>36</v>
      </c>
      <c r="E7" s="213"/>
      <c r="F7" s="213"/>
      <c r="G7" s="213"/>
      <c r="H7" s="213"/>
      <c r="I7" s="213"/>
      <c r="J7" s="210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161" t="s">
        <v>38</v>
      </c>
    </row>
    <row r="8">
      <c r="A8" s="108">
        <v>1.0</v>
      </c>
      <c r="B8" s="214">
        <v>6.0</v>
      </c>
      <c r="C8" s="215" t="s">
        <v>13</v>
      </c>
      <c r="D8" s="140" t="s">
        <v>36</v>
      </c>
      <c r="E8" s="213"/>
      <c r="F8" s="213"/>
      <c r="G8" s="213"/>
      <c r="H8" s="213"/>
      <c r="I8" s="213"/>
      <c r="J8" s="210"/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06" t="s">
        <v>38</v>
      </c>
    </row>
    <row r="9">
      <c r="A9" s="126">
        <v>1.0</v>
      </c>
      <c r="B9" s="211">
        <v>7.0</v>
      </c>
      <c r="C9" s="212" t="s">
        <v>14</v>
      </c>
      <c r="D9" s="136" t="s">
        <v>36</v>
      </c>
      <c r="E9" s="213"/>
      <c r="F9" s="213"/>
      <c r="G9" s="213"/>
      <c r="H9" s="213"/>
      <c r="I9" s="213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161" t="s">
        <v>38</v>
      </c>
    </row>
    <row r="10">
      <c r="A10" s="108">
        <v>2.0</v>
      </c>
      <c r="B10" s="214">
        <v>8.0</v>
      </c>
      <c r="C10" s="214" t="s">
        <v>15</v>
      </c>
      <c r="D10" s="140" t="s">
        <v>36</v>
      </c>
      <c r="E10" s="216"/>
      <c r="F10" s="216"/>
      <c r="G10" s="216"/>
      <c r="H10" s="216"/>
      <c r="I10" s="216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6" t="s">
        <v>38</v>
      </c>
    </row>
    <row r="11">
      <c r="A11" s="126">
        <v>2.0</v>
      </c>
      <c r="B11" s="211">
        <v>9.0</v>
      </c>
      <c r="C11" s="217" t="s">
        <v>16</v>
      </c>
      <c r="D11" s="145" t="s">
        <v>36</v>
      </c>
      <c r="E11" s="216"/>
      <c r="F11" s="216"/>
      <c r="G11" s="216"/>
      <c r="H11" s="216"/>
      <c r="I11" s="216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161" t="s">
        <v>38</v>
      </c>
    </row>
    <row r="12">
      <c r="A12" s="108" t="s">
        <v>32</v>
      </c>
      <c r="B12" s="214">
        <v>10.0</v>
      </c>
      <c r="C12" s="214" t="s">
        <v>17</v>
      </c>
      <c r="D12" s="140" t="s">
        <v>36</v>
      </c>
      <c r="E12" s="218" t="s">
        <v>36</v>
      </c>
      <c r="F12" s="218" t="s">
        <v>36</v>
      </c>
      <c r="G12" s="218" t="s">
        <v>36</v>
      </c>
      <c r="H12" s="218" t="s">
        <v>36</v>
      </c>
      <c r="I12" s="216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6" t="s">
        <v>38</v>
      </c>
    </row>
    <row r="13">
      <c r="A13" s="126">
        <v>3.0</v>
      </c>
      <c r="B13" s="211">
        <v>11.0</v>
      </c>
      <c r="C13" s="211" t="s">
        <v>18</v>
      </c>
      <c r="D13" s="136" t="s">
        <v>36</v>
      </c>
      <c r="E13" s="219"/>
      <c r="F13" s="220"/>
      <c r="G13" s="220"/>
      <c r="H13" s="216"/>
      <c r="I13" s="216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161" t="s">
        <v>38</v>
      </c>
    </row>
    <row r="14">
      <c r="A14" s="108">
        <v>1.0</v>
      </c>
      <c r="B14" s="214">
        <v>12.0</v>
      </c>
      <c r="C14" s="214" t="s">
        <v>19</v>
      </c>
      <c r="D14" s="149" t="str">
        <f t="shared" ref="D14:D16" si="1">IF(G14&gt;0,"Y","N")</f>
        <v>N</v>
      </c>
      <c r="E14" s="221">
        <f>IF(OR(EXACT(D7,"Y")),1,0)</f>
        <v>0</v>
      </c>
      <c r="F14" s="222">
        <f>IF(OR(EXACT(D9,"Y")),1,0)</f>
        <v>0</v>
      </c>
      <c r="G14" s="222">
        <f t="shared" ref="G14:G16" si="2">E14+F14</f>
        <v>0</v>
      </c>
      <c r="H14" s="223"/>
      <c r="I14" s="216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6" t="s">
        <v>38</v>
      </c>
    </row>
    <row r="15">
      <c r="A15" s="126">
        <v>1.0</v>
      </c>
      <c r="B15" s="211">
        <v>13.0</v>
      </c>
      <c r="C15" s="211" t="s">
        <v>20</v>
      </c>
      <c r="D15" s="149" t="str">
        <f t="shared" si="1"/>
        <v>N</v>
      </c>
      <c r="E15" s="224">
        <f t="shared" ref="E15:E16" si="3">IF(OR(EXACT(D4,"Y")),1,0)</f>
        <v>0</v>
      </c>
      <c r="F15" s="225">
        <f>IF(OR(EXACT(D6,"Y")),1,0)</f>
        <v>0</v>
      </c>
      <c r="G15" s="225">
        <f t="shared" si="2"/>
        <v>0</v>
      </c>
      <c r="H15" s="223"/>
      <c r="I15" s="216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161" t="s">
        <v>38</v>
      </c>
    </row>
    <row r="16">
      <c r="A16" s="108">
        <v>1.0</v>
      </c>
      <c r="B16" s="214">
        <v>14.0</v>
      </c>
      <c r="C16" s="214" t="s">
        <v>21</v>
      </c>
      <c r="D16" s="149" t="str">
        <f t="shared" si="1"/>
        <v>N</v>
      </c>
      <c r="E16" s="221">
        <f t="shared" si="3"/>
        <v>0</v>
      </c>
      <c r="F16" s="222">
        <f>IF(OR(EXACT(D8,"Y")),1,0)</f>
        <v>0</v>
      </c>
      <c r="G16" s="222">
        <f t="shared" si="2"/>
        <v>0</v>
      </c>
      <c r="H16" s="223"/>
      <c r="I16" s="216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6" t="s">
        <v>38</v>
      </c>
    </row>
    <row r="17">
      <c r="A17" s="126">
        <v>1.0</v>
      </c>
      <c r="B17" s="211">
        <v>15.0</v>
      </c>
      <c r="C17" s="211" t="s">
        <v>22</v>
      </c>
      <c r="D17" s="153" t="str">
        <f>IF(E17&gt;0,"Y","N")</f>
        <v>N</v>
      </c>
      <c r="E17" s="224">
        <f>IF(OR(AND(G14,OR(G15,G16)),AND(G15,OR(G14,G16)),AND(G16,OR(G14,G15))),1,0)</f>
        <v>0</v>
      </c>
      <c r="F17" s="226"/>
      <c r="G17" s="204"/>
      <c r="H17" s="216"/>
      <c r="I17" s="216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161" t="s">
        <v>38</v>
      </c>
    </row>
    <row r="18">
      <c r="A18" s="108">
        <v>3.0</v>
      </c>
      <c r="B18" s="227">
        <v>16.0</v>
      </c>
      <c r="C18" s="202" t="s">
        <v>23</v>
      </c>
      <c r="D18" s="228" t="s">
        <v>36</v>
      </c>
      <c r="E18" s="228" t="s">
        <v>36</v>
      </c>
      <c r="F18" s="228" t="s">
        <v>36</v>
      </c>
      <c r="G18" s="228" t="s">
        <v>36</v>
      </c>
      <c r="H18" s="228" t="s">
        <v>36</v>
      </c>
      <c r="I18" s="216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6" t="s">
        <v>38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29"/>
      <c r="G19" s="229"/>
      <c r="H19" s="229"/>
      <c r="I19" s="230"/>
      <c r="J19" s="231"/>
      <c r="K19" s="231"/>
      <c r="L19" s="231"/>
      <c r="M19" s="231"/>
      <c r="N19" s="231"/>
      <c r="O19" s="231"/>
      <c r="P19" s="231"/>
      <c r="Q19" s="231"/>
      <c r="R19" s="231"/>
      <c r="S19" s="231"/>
      <c r="T19" s="231"/>
      <c r="U19" s="231"/>
      <c r="V19" s="232" t="s">
        <v>38</v>
      </c>
    </row>
    <row r="20">
      <c r="A20" s="162"/>
      <c r="B20" s="162">
        <v>18.0</v>
      </c>
      <c r="C20" s="163" t="s">
        <v>25</v>
      </c>
      <c r="D20" s="164" t="str">
        <f>IF(OR(EQ(D14,"Y"),EQ(D15,"Y"),EQ(D16,"Y"),EQ(D17,"Y")),"Y","N")</f>
        <v>N</v>
      </c>
      <c r="E20" s="233"/>
      <c r="F20" s="233"/>
      <c r="G20" s="233"/>
      <c r="H20" s="233"/>
      <c r="I20" s="233"/>
      <c r="J20" s="234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06" t="s">
        <v>38</v>
      </c>
    </row>
    <row r="21">
      <c r="A21" s="166">
        <v>4.0</v>
      </c>
      <c r="B21" s="167">
        <v>19.0</v>
      </c>
      <c r="C21" s="167" t="s">
        <v>45</v>
      </c>
      <c r="D21" s="168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70"/>
    </row>
    <row r="22">
      <c r="D22" s="172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4"/>
    </row>
    <row r="23">
      <c r="D23" s="172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70"/>
    </row>
    <row r="24">
      <c r="D24" s="172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4"/>
    </row>
    <row r="25">
      <c r="A25" s="176"/>
      <c r="B25" s="176"/>
      <c r="C25" s="177" t="s">
        <v>46</v>
      </c>
      <c r="D25" s="177" t="s">
        <v>36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8" t="s">
        <v>48</v>
      </c>
      <c r="B26" s="183"/>
      <c r="C26" s="179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1"/>
    </row>
    <row r="27">
      <c r="A27" s="178" t="s">
        <v>49</v>
      </c>
      <c r="B27" s="183"/>
      <c r="C27" s="179"/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5"/>
    </row>
    <row r="28">
      <c r="A28" s="178" t="s">
        <v>50</v>
      </c>
      <c r="B28" s="183"/>
      <c r="C28" s="179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1"/>
    </row>
    <row r="29">
      <c r="A29" s="178" t="s">
        <v>51</v>
      </c>
      <c r="B29" s="183"/>
      <c r="C29" s="179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5"/>
    </row>
    <row r="30">
      <c r="A30" s="187"/>
      <c r="B30" s="187"/>
      <c r="C30" s="187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2" t="s">
        <v>52</v>
      </c>
      <c r="B31" s="193"/>
      <c r="C31" s="193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</row>
    <row r="32">
      <c r="A32" s="195" t="s">
        <v>48</v>
      </c>
      <c r="B32" s="196"/>
      <c r="C32" s="197" t="s">
        <v>53</v>
      </c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</row>
    <row r="33">
      <c r="A33" s="199" t="s">
        <v>49</v>
      </c>
      <c r="B33" s="193"/>
      <c r="C33" s="199" t="s">
        <v>54</v>
      </c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</row>
    <row r="34">
      <c r="A34" s="195" t="s">
        <v>50</v>
      </c>
      <c r="B34" s="196"/>
      <c r="C34" s="195" t="s">
        <v>55</v>
      </c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</row>
    <row r="35">
      <c r="A35" s="199" t="s">
        <v>51</v>
      </c>
      <c r="B35" s="193"/>
      <c r="C35" s="200" t="s">
        <v>56</v>
      </c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