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<sst xmlns="http://schemas.openxmlformats.org/spreadsheetml/2006/main" count="373" uniqueCount="61">
  <si>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</si>
  <si>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</si>
  <si>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</si>
  <si>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</si>
  <si>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</si>
  <si>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</si>
  <si>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</si>
  <si>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</si>
  <si>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</si>
  <si>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</si>
  <si>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</si>
  <si>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</si>
  <si>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</si>
  <si>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</si>
  <si>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</si>
  <si>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</si>
  <si>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</si>
  <si>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</si>
  <si>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</si>
  <si>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</si>
  <si>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</si>
  <si>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</si>
  <si>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</si>
  <si>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</si>
  <si>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</si>
  <si>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</si>
  <si>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</si>
  <si>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</si>
  <si>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</si>
  <si>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</si>
  <si>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</si>
  <si>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</si>
  <si>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</si>
  <si>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 xml:space="preserve">
The paper presents the MODAClouds Models@Runtime approach, which leverages Model-Driven Engineering (MDE) techniques and methods at runtime to support the continuous design and deployment of multi-cloud applications. The paper applies Models@Runtime architectural pattern, which maintains models causally connected to the running system, enabling reasoning, simulation, and enactment of adaptation actions. Cloud Modelling Language (CloudML) is presented. It is a domain-specific language for specifying the deployment and resource provisioning of multi-cloud applications.</t>
  </si>
  <si>
    <t>MDE</t>
  </si>
  <si>
    <t>Process</t>
  </si>
  <si>
    <t>Resource</t>
  </si>
  <si>
    <t>DevOps</t>
  </si>
  <si>
    <t>n.a.</t>
  </si>
  <si>
    <t>Y</t>
  </si>
  <si>
    <t>DevOps Contribution: The paper contributes to DevOps by providing a model-based representation of the applications for both design- and run-time activities, facilitating collaboration between developers and operators, and supporting automated and continuous deployment and adaptation of multi-cloud applications.</t>
  </si>
  <si>
    <t>N</t>
  </si>
  <si>
    <t>&lt;add your comment here if any&gt;</t>
  </si>
  <si>
    <t>Modelling</t>
  </si>
  <si>
    <t>Book Chapter</t>
  </si>
  <si>
    <t>application domain independent</t>
  </si>
  <si>
    <t>Future research directions (as stated by authors, if any)</t>
  </si>
  <si>
    <t xml:space="preserve">Reviewer </t>
  </si>
  <si>
    <t>Luca Berardinelli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</si>
  <si>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</si>
  <si>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</si>
  <si>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</si>
  <si>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</si>
  <si>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</si>
  <si>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</si>
  <si>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</si>
  <si>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</si>
  <si>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</si>
  <si>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</si>
  <si>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Product</t>
  </si>
  <si>
    <t>Vittoriano Mutillo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</si>
</sst>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
The paper presents the MODAClouds Models@Runtime approach, which leverages Model-Driven Engineering (MDE) techniques and methods at runtime to support the continuous design and deployment of multi-cloud applications. The paper applies Models@Runtime architectural pattern, which maintains models causally connected to the running system, enabling reasoning, simulation, and enactment of adaptation actions. Cloud Modelling Language (CloudML) is presented. It is a domain-specific language for specifying the deployment and resource provisioning of multi-cloud applications.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MDE</v>
      </c>
      <c r="F3" s="13" t="str">
        <f t="shared" si="2"/>
        <v>Resource</v>
      </c>
      <c r="G3" s="13" t="str">
        <f t="shared" ref="G3:H3" si="3">K27</f>
        <v>DevOps</v>
      </c>
      <c r="H3" s="13" t="str">
        <f t="shared" si="3"/>
        <v>Process</v>
      </c>
      <c r="I3" s="13" t="str">
        <f t="shared" ref="I3:J3" si="4">K28</f>
        <v>DevOps</v>
      </c>
      <c r="J3" s="13" t="str">
        <f t="shared" si="4"/>
        <v>Product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DevOps Contribution: The paper contributes to DevOps by providing a model-based representation of the applications for both design- and run-time activities, facilitating collaboration between developers and operators, and supporting automated and continuous deployment and adaptation of multi-cloud applications.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1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Modelling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Book Chapter</v>
      </c>
      <c r="D13" s="28" t="str">
        <f t="shared" si="13"/>
        <v>n.a.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n.a.</v>
      </c>
      <c r="D19" s="35" t="str">
        <f>K58</f>
        <v>n.a.</v>
      </c>
      <c r="E19" s="35" t="str">
        <f>K59</f>
        <v>n.a.</v>
      </c>
      <c r="F19" s="35" t="str">
        <f>K60</f>
        <v>n.a.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33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Process</v>
      </c>
      <c r="E25" s="63" t="str">
        <f t="shared" ref="E25:E36" si="18">CONCATENATE(C25," ",D25)</f>
        <v>MDE Process</v>
      </c>
      <c r="F25" s="63"/>
      <c r="G25" s="63" t="str">
        <f>IFERROR(__xludf.DUMMYFUNCTION("IFNA(UNIQUE(FILTER(E25:E36, E25:E36&lt;&gt;""n.a. n.a."")),""n.a."")"),"MDE Process")</f>
        <v>MDE Process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MDE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MDE</v>
      </c>
      <c r="D26" s="62" t="str">
        <f>'1'!G$3</f>
        <v>Resource</v>
      </c>
      <c r="E26" s="69" t="str">
        <f t="shared" si="18"/>
        <v>MDE Resource</v>
      </c>
      <c r="F26" s="69"/>
      <c r="G26" s="69" t="str">
        <f>IFERROR(__xludf.DUMMYFUNCTION("""COMPUTED_VALUE"""),"MDE Resource")</f>
        <v>MDE Resource</v>
      </c>
      <c r="H26" s="69"/>
      <c r="I26" s="69" t="str">
        <f>IFERROR(__xludf.DUMMYFUNCTION("IFERROR(SPLIT($G26,"" ""),"""")"),"MDE")</f>
        <v>MDE</v>
      </c>
      <c r="J26" s="69" t="str">
        <f>IFERROR(__xludf.DUMMYFUNCTION("""COMPUTED_VALUE"""),"Resource")</f>
        <v>Resource</v>
      </c>
      <c r="K26" s="70" t="str">
        <f t="shared" ref="K26:L26" si="19">IF(NOT(I26=""),I26,"n.a.")</f>
        <v>MDE</v>
      </c>
      <c r="L26" s="70" t="str">
        <f t="shared" si="19"/>
        <v>Resource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DevOps</v>
      </c>
      <c r="D27" s="62" t="str">
        <f>'1'!I$3</f>
        <v>Process</v>
      </c>
      <c r="E27" s="63" t="str">
        <f t="shared" si="18"/>
        <v>DevOps Process</v>
      </c>
      <c r="F27" s="63"/>
      <c r="G27" s="63" t="str">
        <f>IFERROR(__xludf.DUMMYFUNCTION("""COMPUTED_VALUE"""),"DevOps Process")</f>
        <v>DevOps Process</v>
      </c>
      <c r="H27" s="63"/>
      <c r="I27" s="63" t="str">
        <f>IFERROR(__xludf.DUMMYFUNCTION("IFERROR(SPLIT($G27,"" ""),"""")"),"DevOps")</f>
        <v>DevOps</v>
      </c>
      <c r="J27" s="63" t="str">
        <f>IFERROR(__xludf.DUMMYFUNCTION("""COMPUTED_VALUE"""),"Process")</f>
        <v>Process</v>
      </c>
      <c r="K27" s="64" t="str">
        <f t="shared" ref="K27:L27" si="20">IF(NOT(I27=""),I27,"n.a.")</f>
        <v>DevOps</v>
      </c>
      <c r="L27" s="64" t="str">
        <f t="shared" si="20"/>
        <v>Process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Process</v>
      </c>
      <c r="E28" s="69" t="str">
        <f t="shared" si="18"/>
        <v>MDE Process</v>
      </c>
      <c r="F28" s="69"/>
      <c r="G28" s="69" t="str">
        <f>IFERROR(__xludf.DUMMYFUNCTION("""COMPUTED_VALUE"""),"DevOps Product")</f>
        <v>DevOps Product</v>
      </c>
      <c r="H28" s="69"/>
      <c r="I28" s="69" t="str">
        <f>IFERROR(__xludf.DUMMYFUNCTION("IFERROR(SPLIT($G28,"" ""),"""")"),"DevOps")</f>
        <v>DevOps</v>
      </c>
      <c r="J28" s="69" t="str">
        <f>IFERROR(__xludf.DUMMYFUNCTION("""COMPUTED_VALUE"""),"Product")</f>
        <v>Product</v>
      </c>
      <c r="K28" s="70" t="str">
        <f t="shared" ref="K28:L28" si="21">IF(NOT(I28=""),I28,"n.a.")</f>
        <v>DevOps</v>
      </c>
      <c r="L28" s="70" t="str">
        <f t="shared" si="21"/>
        <v>Product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MDE</v>
      </c>
      <c r="D29" s="72" t="str">
        <f>'2'!G$3</f>
        <v>Resource</v>
      </c>
      <c r="E29" s="63" t="str">
        <f t="shared" si="18"/>
        <v>MDE Resource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DevOps</v>
      </c>
      <c r="D30" s="72" t="str">
        <f>'2'!I$3</f>
        <v>Product</v>
      </c>
      <c r="E30" s="69" t="str">
        <f t="shared" si="18"/>
        <v>DevOps Product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Modelling</v>
      </c>
      <c r="D37" s="86"/>
      <c r="E37" s="86"/>
      <c r="F37" s="86"/>
      <c r="G37" s="86" t="str">
        <f>IFERROR(__xludf.DUMMYFUNCTION("IFNA(UNIQUE(FILTER(C37:C46, C37:C46&lt;&gt;""n.a."")),""n.a."")"),"Modelling")</f>
        <v>Modelling</v>
      </c>
      <c r="H37" s="86"/>
      <c r="I37" s="87" t="str">
        <f t="shared" ref="I37:I66" si="27">G37</f>
        <v>Modelling</v>
      </c>
      <c r="J37" s="86"/>
      <c r="K37" s="88" t="str">
        <f t="shared" ref="K37:K68" si="28">IF(NOT(I37=""),I37,"n.a.")</f>
        <v>Modelling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n.a.</v>
      </c>
      <c r="D57" s="101"/>
      <c r="E57" s="101"/>
      <c r="F57" s="101"/>
      <c r="G57" s="86" t="str">
        <f>IFERROR(__xludf.DUMMYFUNCTION("IFNA(UNIQUE(FILTER(C57:C66, C57:C66&lt;&gt;""n.a."")),""n.a."")"),"n.a.")</f>
        <v>n.a.</v>
      </c>
      <c r="H57" s="101"/>
      <c r="I57" s="87" t="str">
        <f t="shared" si="27"/>
        <v>n.a.</v>
      </c>
      <c r="J57" s="101"/>
      <c r="K57" s="88" t="str">
        <f t="shared" si="28"/>
        <v>n.a.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n.a.</v>
      </c>
      <c r="D58" s="92"/>
      <c r="E58" s="92"/>
      <c r="F58" s="92"/>
      <c r="G58" s="92"/>
      <c r="H58" s="92"/>
      <c r="I58" s="69" t="str">
        <f t="shared" si="27"/>
        <v/>
      </c>
      <c r="J58" s="92"/>
      <c r="K58" s="70" t="str">
        <f t="shared" si="28"/>
        <v>n.a.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n.a.</v>
      </c>
      <c r="D59" s="94"/>
      <c r="E59" s="94"/>
      <c r="F59" s="94"/>
      <c r="G59" s="94"/>
      <c r="H59" s="94"/>
      <c r="I59" s="63" t="str">
        <f t="shared" si="27"/>
        <v/>
      </c>
      <c r="J59" s="94"/>
      <c r="K59" s="64" t="str">
        <f t="shared" si="28"/>
        <v>n.a.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/>
      <c r="H60" s="92"/>
      <c r="I60" s="69" t="str">
        <f t="shared" si="27"/>
        <v/>
      </c>
      <c r="J60" s="92"/>
      <c r="K60" s="70" t="str">
        <f t="shared" si="28"/>
        <v>n.a.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n.a.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n.a.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n.a.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Book Chapter</v>
      </c>
      <c r="D67" s="13" t="str">
        <f>'1'!E13</f>
        <v/>
      </c>
      <c r="E67" s="63" t="str">
        <f t="shared" ref="E67:E68" si="29">CONCATENATE(C67,"---",D67)</f>
        <v>Book Chapter---</v>
      </c>
      <c r="F67" s="63"/>
      <c r="G67" s="63" t="str">
        <f>IFERROR(__xludf.DUMMYFUNCTION("IFNA(UNIQUE(FILTER(E67:E68, E67:E68&lt;&gt;""n.a"")),""n.a."")"),"Book Chapter---")</f>
        <v>Book Chapter---</v>
      </c>
      <c r="H67" s="63"/>
      <c r="I67" s="63" t="str">
        <f>IFERROR(__xludf.DUMMYFUNCTION("IFERROR(SPLIT($G67,""---""),"""")"),"Book Chapter")</f>
        <v>Book Chapter</v>
      </c>
      <c r="J67" s="63"/>
      <c r="K67" s="64" t="str">
        <f t="shared" si="28"/>
        <v>Book Chapter</v>
      </c>
      <c r="L67" s="64" t="str">
        <f>IF(NOT(J67=""),J67,"n.a.")</f>
        <v>n.a.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Book Chapter</v>
      </c>
      <c r="D68" s="26" t="str">
        <f>'2'!E13</f>
        <v/>
      </c>
      <c r="E68" s="69" t="str">
        <f t="shared" si="29"/>
        <v>Book Chapter---</v>
      </c>
      <c r="F68" s="69"/>
      <c r="G68" s="69"/>
      <c r="H68" s="69"/>
      <c r="I68" s="69" t="str">
        <f>IFERROR(__xludf.DUMMYFUNCTION("IFERROR(SPLIT($G68,""---""),"""")"),"")</f>
        <v/>
      </c>
      <c r="J68" s="69"/>
      <c r="K68" s="70" t="str">
        <f t="shared" si="28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34</v>
      </c>
      <c r="G3" s="115" t="s">
        <v>36</v>
      </c>
      <c r="H3" s="115" t="s">
        <v>37</v>
      </c>
      <c r="I3" s="115" t="s">
        <v>35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39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40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41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42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41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42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41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42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41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42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41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42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0.0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42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41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42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43</v>
      </c>
      <c r="E12" s="140" t="s">
        <v>38</v>
      </c>
      <c r="F12" s="140" t="s">
        <v>38</v>
      </c>
      <c r="G12" s="140" t="s">
        <v>38</v>
      </c>
      <c r="H12" s="140" t="s">
        <v>38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42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44</v>
      </c>
      <c r="E13" s="147"/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42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42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Y</v>
      </c>
      <c r="E15" s="152">
        <f t="shared" ref="E15:E16" si="3">IF(OR(EXACT(D4,"Y")),1,0)</f>
        <v>1</v>
      </c>
      <c r="F15" s="152">
        <f>IF(OR(EXACT(D6,"Y")),1,0)</f>
        <v>0</v>
      </c>
      <c r="G15" s="152">
        <f t="shared" si="2"/>
        <v>1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42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42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42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45</v>
      </c>
      <c r="E18" s="120" t="s">
        <v>38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42</v>
      </c>
      <c r="W18" s="125"/>
    </row>
    <row r="19">
      <c r="A19" s="126">
        <v>3.0</v>
      </c>
      <c r="B19" s="156">
        <v>17.0</v>
      </c>
      <c r="C19" s="156" t="s">
        <v>24</v>
      </c>
      <c r="D19" s="157"/>
      <c r="E19" s="158"/>
      <c r="F19" s="159"/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42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42</v>
      </c>
      <c r="W20" s="113"/>
    </row>
    <row r="21">
      <c r="A21" s="167">
        <v>4.0</v>
      </c>
      <c r="B21" s="168">
        <v>19.0</v>
      </c>
      <c r="C21" s="168" t="s">
        <v>46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47</v>
      </c>
      <c r="D25" s="178" t="s">
        <v>48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49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49</v>
      </c>
      <c r="B32" s="197"/>
      <c r="C32" s="198" t="s">
        <v>54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50</v>
      </c>
      <c r="B33" s="194"/>
      <c r="C33" s="200" t="s">
        <v>55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51</v>
      </c>
      <c r="B34" s="197"/>
      <c r="C34" s="196" t="s">
        <v>56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52</v>
      </c>
      <c r="B35" s="194"/>
      <c r="C35" s="201" t="s">
        <v>57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58</v>
      </c>
    </row>
    <row r="3">
      <c r="B3" s="114"/>
      <c r="C3" s="114"/>
      <c r="D3" s="115" t="s">
        <v>34</v>
      </c>
      <c r="E3" s="115" t="s">
        <v>35</v>
      </c>
      <c r="F3" s="115" t="s">
        <v>34</v>
      </c>
      <c r="G3" s="115" t="s">
        <v>36</v>
      </c>
      <c r="H3" s="115" t="s">
        <v>37</v>
      </c>
      <c r="I3" s="115" t="s">
        <v>59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39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42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42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42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42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42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42</v>
      </c>
    </row>
    <row r="10">
      <c r="A10" s="108">
        <v>2.0</v>
      </c>
      <c r="B10" s="215">
        <v>8.0</v>
      </c>
      <c r="C10" s="215" t="s">
        <v>15</v>
      </c>
      <c r="D10" s="140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42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42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42</v>
      </c>
    </row>
    <row r="13">
      <c r="A13" s="126">
        <v>3.0</v>
      </c>
      <c r="B13" s="212">
        <v>11.0</v>
      </c>
      <c r="C13" s="212" t="s">
        <v>18</v>
      </c>
      <c r="D13" s="136" t="s">
        <v>44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42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42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Y</v>
      </c>
      <c r="E15" s="225">
        <f t="shared" ref="E15:E16" si="3">IF(OR(EXACT(D4,"Y")),1,0)</f>
        <v>1</v>
      </c>
      <c r="F15" s="226">
        <f>IF(OR(EXACT(D6,"Y")),1,0)</f>
        <v>0</v>
      </c>
      <c r="G15" s="226">
        <f t="shared" si="2"/>
        <v>1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42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42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42</v>
      </c>
    </row>
    <row r="18">
      <c r="A18" s="108">
        <v>3.0</v>
      </c>
      <c r="B18" s="228">
        <v>16.0</v>
      </c>
      <c r="C18" s="203" t="s">
        <v>23</v>
      </c>
      <c r="D18" s="229" t="s">
        <v>45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42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42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42</v>
      </c>
    </row>
    <row r="21">
      <c r="A21" s="167">
        <v>4.0</v>
      </c>
      <c r="B21" s="168">
        <v>19.0</v>
      </c>
      <c r="C21" s="168" t="s">
        <v>46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47</v>
      </c>
      <c r="D25" s="178" t="s">
        <v>60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49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49</v>
      </c>
      <c r="B32" s="197"/>
      <c r="C32" s="198" t="s">
        <v>54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50</v>
      </c>
      <c r="B33" s="194"/>
      <c r="C33" s="200" t="s">
        <v>55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51</v>
      </c>
      <c r="B34" s="197"/>
      <c r="C34" s="196" t="s">
        <v>56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52</v>
      </c>
      <c r="B35" s="194"/>
      <c r="C35" s="201" t="s">
        <v>57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58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42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42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42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42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42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42</v>
      </c>
    </row>
    <row r="10">
      <c r="A10" s="108">
        <v>2.0</v>
      </c>
      <c r="B10" s="215">
        <v>8.0</v>
      </c>
      <c r="C10" s="215" t="s">
        <v>15</v>
      </c>
      <c r="D10" s="140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42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42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42</v>
      </c>
    </row>
    <row r="13">
      <c r="A13" s="126">
        <v>3.0</v>
      </c>
      <c r="B13" s="212">
        <v>11.0</v>
      </c>
      <c r="C13" s="212" t="s">
        <v>18</v>
      </c>
      <c r="D13" s="136" t="s">
        <v>38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42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42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42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42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42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42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42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42</v>
      </c>
    </row>
    <row r="21">
      <c r="A21" s="167">
        <v>4.0</v>
      </c>
      <c r="B21" s="168">
        <v>19.0</v>
      </c>
      <c r="C21" s="168" t="s">
        <v>46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47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49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49</v>
      </c>
      <c r="B32" s="197"/>
      <c r="C32" s="198" t="s">
        <v>54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50</v>
      </c>
      <c r="B33" s="194"/>
      <c r="C33" s="200" t="s">
        <v>55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51</v>
      </c>
      <c r="B34" s="197"/>
      <c r="C34" s="196" t="s">
        <v>56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52</v>
      </c>
      <c r="B35" s="194"/>
      <c r="C35" s="201" t="s">
        <v>57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