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<sst xmlns="http://schemas.openxmlformats.org/spreadsheetml/2006/main" count="385" uniqueCount="65">
  <si>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</si>
  <si>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</si>
  <si>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</si>
  <si>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</si>
  <si>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</si>
  <si>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</si>
  <si>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</si>
  <si>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</si>
  <si>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</si>
  <si>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</si>
  <si>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</si>
  <si>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</si>
  <si>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</si>
  <si>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</si>
  <si>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</si>
  <si>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</si>
  <si>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</si>
  <si>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</si>
  <si>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</si>
  <si>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</si>
  <si>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</si>
  <si>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</si>
  <si>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</si>
  <si>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</si>
  <si>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</si>
  <si>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</si>
  <si>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</si>
  <si>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</si>
  <si>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</si>
  <si>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</si>
  <si>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</si>
  <si>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</si>
  <si>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</si>
  <si>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In this paper, we introduce MontiThings, a C&amp;C language offering automatic error handling capabilities and a clear separation between business logic and implementation details. The error-handling methods presented in this paper can make C&amp;C-based IoT applications more reliable without cluttering the business logic with error-handling code that
is time-consuming to develop and makes the models hard to understand, especially for non-experts.</t>
  </si>
  <si>
    <t>MDE</t>
  </si>
  <si>
    <t>Resource</t>
  </si>
  <si>
    <t>n.a.</t>
  </si>
  <si>
    <t>&lt;add your comment here if any&gt;</t>
  </si>
  <si>
    <t>Modelling</t>
  </si>
  <si>
    <t>Coding</t>
  </si>
  <si>
    <t>Others</t>
  </si>
  <si>
    <t>Journal</t>
  </si>
  <si>
    <t>The Journal of Systems &amp; Software</t>
  </si>
  <si>
    <t>Internet of Things</t>
  </si>
  <si>
    <t>Model-driven engineering</t>
  </si>
  <si>
    <t xml:space="preserve">Architecture modeling
</t>
  </si>
  <si>
    <t>Code generation</t>
  </si>
  <si>
    <t>Deployment</t>
  </si>
  <si>
    <t>Future research directions (as stated by authors, if any)</t>
  </si>
  <si>
    <t xml:space="preserve">Reviewer </t>
  </si>
  <si>
    <t>Mehrdad Saadatmand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</si>
  <si>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</si>
  <si>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</si>
  <si>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</si>
  <si>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</si>
  <si>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</si>
  <si>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</si>
  <si>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</si>
  <si>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</si>
  <si>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</si>
  <si>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In this paper, we introduce MontiThings, a C&amp;C language offering automatic error handling capabilities and a clear separation between business logic and implementation details. The error-handling methods presented in this paper can make C&amp;C_x0002_based IoT applications more reliable without cluttering the business logic with error-handling code that
is time-consuming to develop and makes the models hard to understand, especially for non-experts.</t>
  </si>
  <si>
    <t>Journal of Systems and Software</t>
  </si>
  <si>
    <t>Architecture modeling</t>
  </si>
  <si>
    <t>Pasqualina Potena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</si>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</sst>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0" fillId="4" fontId="1" numFmtId="1" xfId="0" applyAlignment="1" applyFont="1" applyNumberFormat="1">
      <alignment readingOrder="0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0" fillId="4" fontId="1" numFmtId="1" xfId="0" applyAlignment="1" applyFont="1" applyNumberFormat="1">
      <alignment readingOrder="0" shrinkToFit="0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7" fillId="10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8" fillId="4" fontId="6" numFmtId="0" xfId="0" applyBorder="1" applyFont="1"/>
    <xf borderId="39" fillId="4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1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1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In this paper, we introduce MontiThings, a C&amp;C language offering automatic error handling capabilities and a clear separation between business logic and implementation details. The error-handling methods presented in this paper can make C&amp;C-based IoT applications more reliable without cluttering the business logic with error-handling code that
is time-consuming to develop and makes the models hard to understand, especially for non-experts.</v>
      </c>
      <c r="V2" s="10" t="str">
        <f>'2'!V2</f>
        <v>In this paper, we introduce MontiThings, a C&amp;C language offering automatic error handling capabilities and a clear separation between business logic and implementation details. The error-handling methods presented in this paper can make C&amp;C_x0002_based IoT applications more reliable without cluttering the business logic with error-handling code that
is time-consuming to develop and makes the models hard to understand, especially for non-experts.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Resource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Coding</v>
      </c>
      <c r="E12" s="26" t="str">
        <f>K39</f>
        <v>Others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Journal</v>
      </c>
      <c r="D13" s="28" t="str">
        <f t="shared" si="13"/>
        <v>The Journal of Systems &amp; Software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n.a.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Internet of Things</v>
      </c>
      <c r="D19" s="35" t="str">
        <f>K58</f>
        <v>Model-driven engineering</v>
      </c>
      <c r="E19" s="35" t="str">
        <f>K59</f>
        <v>Architecture modeling
</v>
      </c>
      <c r="F19" s="35" t="str">
        <f>K60</f>
        <v>Code generation</v>
      </c>
      <c r="G19" s="35" t="str">
        <f>K61</f>
        <v>Architecture modeling</v>
      </c>
      <c r="H19" s="36" t="str">
        <f>K62</f>
        <v>Deployment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33</v>
      </c>
      <c r="Y21" s="44">
        <f t="shared" si="16"/>
        <v>-3</v>
      </c>
      <c r="Z21" s="44">
        <f t="shared" si="16"/>
        <v>3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Resource</v>
      </c>
      <c r="E25" s="63" t="str">
        <f t="shared" ref="E25:E36" si="18">CONCATENATE(C25," ",D25)</f>
        <v>MDE Resource</v>
      </c>
      <c r="F25" s="63"/>
      <c r="G25" s="63" t="str">
        <f>IFERROR(__xludf.DUMMYFUNCTION("IFNA(UNIQUE(FILTER(E25:E36, E25:E36&lt;&gt;""n.a. n.a."")),""n.a."")"),"MDE Resource")</f>
        <v>MDE Resource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IFERROR(__xludf.DUMMYFUNCTION("""COMPUTED_VALUE"""),"Resource")</f>
        <v>Resource</v>
      </c>
      <c r="K25" s="64" t="str">
        <f t="shared" ref="K25:L25" si="17">IF(NOT(I25=""),I25,"n.a.")</f>
        <v>MDE</v>
      </c>
      <c r="L25" s="64" t="str">
        <f t="shared" si="17"/>
        <v>Resource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n.a.</v>
      </c>
      <c r="D26" s="62" t="str">
        <f>'1'!G$3</f>
        <v>n.a.</v>
      </c>
      <c r="E26" s="69" t="str">
        <f t="shared" si="18"/>
        <v>n.a. n.a.</v>
      </c>
      <c r="F26" s="69"/>
      <c r="G26" s="69"/>
      <c r="H26" s="69"/>
      <c r="I26" s="69" t="str">
        <f>IFERROR(__xludf.DUMMYFUNCTION("IFERROR(SPLIT($G26,"" ""),"""")"),"")</f>
        <v/>
      </c>
      <c r="J26" s="69"/>
      <c r="K26" s="70" t="str">
        <f t="shared" ref="K26:L26" si="19">IF(NOT(I26=""),I26,"n.a.")</f>
        <v>n.a.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Resource</v>
      </c>
      <c r="E28" s="69" t="str">
        <f t="shared" si="18"/>
        <v>MDE Resource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Modelling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Coding</v>
      </c>
      <c r="D38" s="92"/>
      <c r="E38" s="92"/>
      <c r="F38" s="92"/>
      <c r="G38" s="92" t="str">
        <f>IFERROR(__xludf.DUMMYFUNCTION("""COMPUTED_VALUE"""),"Coding")</f>
        <v>Coding</v>
      </c>
      <c r="H38" s="92"/>
      <c r="I38" s="69" t="str">
        <f t="shared" si="27"/>
        <v>Coding</v>
      </c>
      <c r="J38" s="92"/>
      <c r="K38" s="70" t="str">
        <f t="shared" si="28"/>
        <v>Coding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Others</v>
      </c>
      <c r="D39" s="94"/>
      <c r="E39" s="94"/>
      <c r="F39" s="94"/>
      <c r="G39" s="94" t="str">
        <f>IFERROR(__xludf.DUMMYFUNCTION("""COMPUTED_VALUE"""),"Others")</f>
        <v>Others</v>
      </c>
      <c r="H39" s="94"/>
      <c r="I39" s="63" t="str">
        <f t="shared" si="27"/>
        <v>Others</v>
      </c>
      <c r="J39" s="94"/>
      <c r="K39" s="64" t="str">
        <f t="shared" si="28"/>
        <v>Others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Coding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C47:C56&lt;&gt;""n.a."")),""n.a."")"),"n.a.")</f>
        <v>n.a.</v>
      </c>
      <c r="H47" s="86"/>
      <c r="I47" s="87" t="str">
        <f t="shared" si="27"/>
        <v>n.a.</v>
      </c>
      <c r="J47" s="86"/>
      <c r="K47" s="88" t="str">
        <f t="shared" si="28"/>
        <v>n.a.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Internet of Things</v>
      </c>
      <c r="D57" s="101"/>
      <c r="E57" s="101"/>
      <c r="F57" s="101"/>
      <c r="G57" s="86" t="str">
        <f>IFERROR(__xludf.DUMMYFUNCTION("IFNA(UNIQUE(FILTER(C57:C66, C57:C66&lt;&gt;""n.a."")),""n.a."")"),"Internet of Things")</f>
        <v>Internet of Things</v>
      </c>
      <c r="H57" s="101"/>
      <c r="I57" s="87" t="str">
        <f t="shared" si="27"/>
        <v>Internet of Things</v>
      </c>
      <c r="J57" s="101"/>
      <c r="K57" s="88" t="str">
        <f t="shared" si="28"/>
        <v>Internet of Things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Model-driven engineering</v>
      </c>
      <c r="D58" s="92"/>
      <c r="E58" s="92"/>
      <c r="F58" s="92"/>
      <c r="G58" s="92" t="str">
        <f>IFERROR(__xludf.DUMMYFUNCTION("""COMPUTED_VALUE"""),"Model-driven engineering")</f>
        <v>Model-driven engineering</v>
      </c>
      <c r="H58" s="92"/>
      <c r="I58" s="69" t="str">
        <f t="shared" si="27"/>
        <v>Model-driven engineering</v>
      </c>
      <c r="J58" s="92"/>
      <c r="K58" s="70" t="str">
        <f t="shared" si="28"/>
        <v>Model-driven engineering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Internet of Things</v>
      </c>
      <c r="D59" s="94"/>
      <c r="E59" s="94"/>
      <c r="F59" s="94"/>
      <c r="G59" s="94" t="str">
        <f>IFERROR(__xludf.DUMMYFUNCTION("""COMPUTED_VALUE"""),"Architecture modeling
")</f>
        <v>Architecture modeling
</v>
      </c>
      <c r="H59" s="94"/>
      <c r="I59" s="63" t="str">
        <f t="shared" si="27"/>
        <v>Architecture modeling
</v>
      </c>
      <c r="J59" s="94"/>
      <c r="K59" s="64" t="str">
        <f t="shared" si="28"/>
        <v>Architecture modeling
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Architecture modeling
</v>
      </c>
      <c r="D60" s="92"/>
      <c r="E60" s="92"/>
      <c r="F60" s="92"/>
      <c r="G60" s="92" t="str">
        <f>IFERROR(__xludf.DUMMYFUNCTION("""COMPUTED_VALUE"""),"Code generation")</f>
        <v>Code generation</v>
      </c>
      <c r="H60" s="92"/>
      <c r="I60" s="69" t="str">
        <f t="shared" si="27"/>
        <v>Code generation</v>
      </c>
      <c r="J60" s="92"/>
      <c r="K60" s="70" t="str">
        <f t="shared" si="28"/>
        <v>Code generation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Code generation</v>
      </c>
      <c r="D61" s="94"/>
      <c r="E61" s="94"/>
      <c r="F61" s="94"/>
      <c r="G61" s="94" t="str">
        <f>IFERROR(__xludf.DUMMYFUNCTION("""COMPUTED_VALUE"""),"Architecture modeling")</f>
        <v>Architecture modeling</v>
      </c>
      <c r="H61" s="94"/>
      <c r="I61" s="63" t="str">
        <f t="shared" si="27"/>
        <v>Architecture modeling</v>
      </c>
      <c r="J61" s="94"/>
      <c r="K61" s="64" t="str">
        <f t="shared" si="28"/>
        <v>Architecture modeling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Internet of Things</v>
      </c>
      <c r="D62" s="92"/>
      <c r="E62" s="92"/>
      <c r="F62" s="92"/>
      <c r="G62" s="92" t="str">
        <f>IFERROR(__xludf.DUMMYFUNCTION("""COMPUTED_VALUE"""),"Deployment")</f>
        <v>Deployment</v>
      </c>
      <c r="H62" s="92"/>
      <c r="I62" s="69" t="str">
        <f t="shared" si="27"/>
        <v>Deployment</v>
      </c>
      <c r="J62" s="92"/>
      <c r="K62" s="70" t="str">
        <f t="shared" si="28"/>
        <v>Deployment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Model-driven engineering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Architecture modeling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Code generation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Deployment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Journal</v>
      </c>
      <c r="D67" s="13" t="str">
        <f>'1'!E13</f>
        <v>The Journal of Systems &amp; Software</v>
      </c>
      <c r="E67" s="63" t="str">
        <f t="shared" ref="E67:E68" si="29">CONCATENATE(C67,"---",D67)</f>
        <v>Journal---The Journal of Systems &amp; Software</v>
      </c>
      <c r="F67" s="63"/>
      <c r="G67" s="63" t="str">
        <f>IFERROR(__xludf.DUMMYFUNCTION("IFNA(UNIQUE(FILTER(E67:E68, E67:E68&lt;&gt;""n.a"")),""n.a."")"),"Journal---The Journal of Systems &amp; Software")</f>
        <v>Journal---The Journal of Systems &amp; Software</v>
      </c>
      <c r="H67" s="63"/>
      <c r="I67" s="63" t="str">
        <f>IFERROR(__xludf.DUMMYFUNCTION("IFERROR(SPLIT($G67,""---""),"""")"),"Journal")</f>
        <v>Journal</v>
      </c>
      <c r="J67" s="63" t="str">
        <f>IFERROR(__xludf.DUMMYFUNCTION("""COMPUTED_VALUE"""),"The Journal of Systems &amp; Software")</f>
        <v>The Journal of Systems &amp; Software</v>
      </c>
      <c r="K67" s="64" t="str">
        <f t="shared" si="28"/>
        <v>Journal</v>
      </c>
      <c r="L67" s="64" t="str">
        <f>IF(NOT(J67=""),J67,"n.a.")</f>
        <v>The Journal of Systems &amp; Software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Journal</v>
      </c>
      <c r="D68" s="26" t="str">
        <f>'2'!E13</f>
        <v>Journal of Systems and Software</v>
      </c>
      <c r="E68" s="69" t="str">
        <f t="shared" si="29"/>
        <v>Journal---Journal of Systems and Software</v>
      </c>
      <c r="F68" s="69"/>
      <c r="G68" s="69" t="str">
        <f>IFERROR(__xludf.DUMMYFUNCTION("""COMPUTED_VALUE"""),"Journal---Journal of Systems and Software")</f>
        <v>Journal---Journal of Systems and Software</v>
      </c>
      <c r="H68" s="69"/>
      <c r="I68" s="69" t="str">
        <f>IFERROR(__xludf.DUMMYFUNCTION("IFERROR(SPLIT($G68,""---""),"""")"),"Journal")</f>
        <v>Journal</v>
      </c>
      <c r="J68" s="69" t="str">
        <f>IFERROR(__xludf.DUMMYFUNCTION("""COMPUTED_VALUE"""),"Journal of Systems and Software")</f>
        <v>Journal of Systems and Software</v>
      </c>
      <c r="K68" s="70" t="str">
        <f t="shared" si="28"/>
        <v>Journal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36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37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36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37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36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37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36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37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36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37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36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37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37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36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37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38</v>
      </c>
      <c r="E12" s="140" t="s">
        <v>39</v>
      </c>
      <c r="F12" s="140" t="s">
        <v>40</v>
      </c>
      <c r="G12" s="140" t="s">
        <v>36</v>
      </c>
      <c r="H12" s="140" t="s">
        <v>36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37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41</v>
      </c>
      <c r="E13" s="147" t="s">
        <v>42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37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37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37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37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37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36</v>
      </c>
      <c r="E18" s="120" t="s">
        <v>36</v>
      </c>
      <c r="F18" s="120" t="s">
        <v>36</v>
      </c>
      <c r="G18" s="120" t="s">
        <v>36</v>
      </c>
      <c r="H18" s="120" t="s">
        <v>36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37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43</v>
      </c>
      <c r="E19" s="158" t="s">
        <v>44</v>
      </c>
      <c r="F19" s="159" t="s">
        <v>43</v>
      </c>
      <c r="G19" s="159" t="s">
        <v>45</v>
      </c>
      <c r="H19" s="160" t="s">
        <v>46</v>
      </c>
      <c r="I19" s="157" t="s">
        <v>47</v>
      </c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37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37</v>
      </c>
      <c r="W20" s="113"/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49</v>
      </c>
      <c r="D25" s="178" t="s">
        <v>50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51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60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36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37</v>
      </c>
    </row>
    <row r="5">
      <c r="A5" s="126">
        <v>1.0</v>
      </c>
      <c r="B5" s="208">
        <v>3.0</v>
      </c>
      <c r="C5" s="209" t="s">
        <v>10</v>
      </c>
      <c r="D5" s="129" t="s">
        <v>36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37</v>
      </c>
    </row>
    <row r="6">
      <c r="A6" s="108">
        <v>1.0</v>
      </c>
      <c r="B6" s="203">
        <v>4.0</v>
      </c>
      <c r="C6" s="204" t="s">
        <v>11</v>
      </c>
      <c r="D6" s="120" t="s">
        <v>36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37</v>
      </c>
    </row>
    <row r="7">
      <c r="A7" s="126">
        <v>1.0</v>
      </c>
      <c r="B7" s="212">
        <v>5.0</v>
      </c>
      <c r="C7" s="213" t="s">
        <v>12</v>
      </c>
      <c r="D7" s="136" t="s">
        <v>36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37</v>
      </c>
    </row>
    <row r="8">
      <c r="A8" s="108">
        <v>1.0</v>
      </c>
      <c r="B8" s="215">
        <v>6.0</v>
      </c>
      <c r="C8" s="216" t="s">
        <v>13</v>
      </c>
      <c r="D8" s="140" t="s">
        <v>36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37</v>
      </c>
    </row>
    <row r="9">
      <c r="A9" s="126">
        <v>1.0</v>
      </c>
      <c r="B9" s="212">
        <v>7.0</v>
      </c>
      <c r="C9" s="213" t="s">
        <v>14</v>
      </c>
      <c r="D9" s="136" t="s">
        <v>36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37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37</v>
      </c>
    </row>
    <row r="11">
      <c r="A11" s="126">
        <v>2.0</v>
      </c>
      <c r="B11" s="212">
        <v>9.0</v>
      </c>
      <c r="C11" s="218" t="s">
        <v>16</v>
      </c>
      <c r="D11" s="145" t="s">
        <v>36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37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39</v>
      </c>
      <c r="F12" s="219" t="s">
        <v>36</v>
      </c>
      <c r="G12" s="219" t="s">
        <v>36</v>
      </c>
      <c r="H12" s="219" t="s">
        <v>36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37</v>
      </c>
    </row>
    <row r="13">
      <c r="A13" s="126">
        <v>3.0</v>
      </c>
      <c r="B13" s="212">
        <v>11.0</v>
      </c>
      <c r="C13" s="212" t="s">
        <v>18</v>
      </c>
      <c r="D13" s="136" t="s">
        <v>41</v>
      </c>
      <c r="E13" s="220" t="s">
        <v>61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37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37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37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37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37</v>
      </c>
    </row>
    <row r="18">
      <c r="A18" s="108">
        <v>3.0</v>
      </c>
      <c r="B18" s="228">
        <v>16.0</v>
      </c>
      <c r="C18" s="203" t="s">
        <v>23</v>
      </c>
      <c r="D18" s="229" t="s">
        <v>36</v>
      </c>
      <c r="E18" s="229" t="s">
        <v>36</v>
      </c>
      <c r="F18" s="229" t="s">
        <v>36</v>
      </c>
      <c r="G18" s="229" t="s">
        <v>36</v>
      </c>
      <c r="H18" s="229" t="s">
        <v>36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37</v>
      </c>
    </row>
    <row r="19">
      <c r="A19" s="126">
        <v>3.0</v>
      </c>
      <c r="B19" s="156">
        <v>17.0</v>
      </c>
      <c r="C19" s="156" t="s">
        <v>24</v>
      </c>
      <c r="D19" s="157" t="s">
        <v>43</v>
      </c>
      <c r="E19" s="230" t="s">
        <v>44</v>
      </c>
      <c r="F19" s="231" t="s">
        <v>62</v>
      </c>
      <c r="G19" s="231" t="s">
        <v>46</v>
      </c>
      <c r="H19" s="231" t="s">
        <v>47</v>
      </c>
      <c r="I19" s="232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4" t="s">
        <v>37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5"/>
      <c r="F20" s="235"/>
      <c r="G20" s="235"/>
      <c r="H20" s="235"/>
      <c r="I20" s="235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07" t="s">
        <v>37</v>
      </c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49</v>
      </c>
      <c r="D25" s="178" t="s">
        <v>63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64</v>
      </c>
    </row>
    <row r="3">
      <c r="B3" s="114"/>
      <c r="C3" s="114"/>
      <c r="D3" s="115" t="s">
        <v>36</v>
      </c>
      <c r="E3" s="115" t="s">
        <v>36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36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37</v>
      </c>
    </row>
    <row r="5">
      <c r="A5" s="126">
        <v>1.0</v>
      </c>
      <c r="B5" s="208">
        <v>3.0</v>
      </c>
      <c r="C5" s="209" t="s">
        <v>10</v>
      </c>
      <c r="D5" s="129" t="s">
        <v>36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37</v>
      </c>
    </row>
    <row r="6">
      <c r="A6" s="108">
        <v>1.0</v>
      </c>
      <c r="B6" s="203">
        <v>4.0</v>
      </c>
      <c r="C6" s="204" t="s">
        <v>11</v>
      </c>
      <c r="D6" s="120" t="s">
        <v>36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37</v>
      </c>
    </row>
    <row r="7">
      <c r="A7" s="126">
        <v>1.0</v>
      </c>
      <c r="B7" s="212">
        <v>5.0</v>
      </c>
      <c r="C7" s="213" t="s">
        <v>12</v>
      </c>
      <c r="D7" s="136" t="s">
        <v>36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37</v>
      </c>
    </row>
    <row r="8">
      <c r="A8" s="108">
        <v>1.0</v>
      </c>
      <c r="B8" s="215">
        <v>6.0</v>
      </c>
      <c r="C8" s="216" t="s">
        <v>13</v>
      </c>
      <c r="D8" s="140" t="s">
        <v>36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37</v>
      </c>
    </row>
    <row r="9">
      <c r="A9" s="126">
        <v>1.0</v>
      </c>
      <c r="B9" s="212">
        <v>7.0</v>
      </c>
      <c r="C9" s="213" t="s">
        <v>14</v>
      </c>
      <c r="D9" s="136" t="s">
        <v>36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37</v>
      </c>
    </row>
    <row r="10">
      <c r="A10" s="108">
        <v>2.0</v>
      </c>
      <c r="B10" s="215">
        <v>8.0</v>
      </c>
      <c r="C10" s="215" t="s">
        <v>15</v>
      </c>
      <c r="D10" s="140" t="s">
        <v>36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37</v>
      </c>
    </row>
    <row r="11">
      <c r="A11" s="126">
        <v>2.0</v>
      </c>
      <c r="B11" s="212">
        <v>9.0</v>
      </c>
      <c r="C11" s="218" t="s">
        <v>16</v>
      </c>
      <c r="D11" s="145" t="s">
        <v>36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37</v>
      </c>
    </row>
    <row r="12">
      <c r="A12" s="108" t="s">
        <v>32</v>
      </c>
      <c r="B12" s="215">
        <v>10.0</v>
      </c>
      <c r="C12" s="215" t="s">
        <v>17</v>
      </c>
      <c r="D12" s="140" t="s">
        <v>36</v>
      </c>
      <c r="E12" s="219" t="s">
        <v>36</v>
      </c>
      <c r="F12" s="219" t="s">
        <v>36</v>
      </c>
      <c r="G12" s="219" t="s">
        <v>36</v>
      </c>
      <c r="H12" s="219" t="s">
        <v>36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37</v>
      </c>
    </row>
    <row r="13">
      <c r="A13" s="126">
        <v>3.0</v>
      </c>
      <c r="B13" s="212">
        <v>11.0</v>
      </c>
      <c r="C13" s="212" t="s">
        <v>18</v>
      </c>
      <c r="D13" s="136" t="s">
        <v>36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37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37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37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37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37</v>
      </c>
    </row>
    <row r="18">
      <c r="A18" s="108">
        <v>3.0</v>
      </c>
      <c r="B18" s="228">
        <v>16.0</v>
      </c>
      <c r="C18" s="203" t="s">
        <v>23</v>
      </c>
      <c r="D18" s="229" t="s">
        <v>36</v>
      </c>
      <c r="E18" s="229" t="s">
        <v>36</v>
      </c>
      <c r="F18" s="229" t="s">
        <v>36</v>
      </c>
      <c r="G18" s="229" t="s">
        <v>36</v>
      </c>
      <c r="H18" s="229" t="s">
        <v>36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37</v>
      </c>
    </row>
    <row r="19">
      <c r="A19" s="126">
        <v>3.0</v>
      </c>
      <c r="B19" s="156">
        <v>17.0</v>
      </c>
      <c r="C19" s="156" t="s">
        <v>24</v>
      </c>
      <c r="D19" s="230"/>
      <c r="E19" s="230"/>
      <c r="F19" s="231"/>
      <c r="G19" s="231"/>
      <c r="H19" s="231"/>
      <c r="I19" s="232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4" t="s">
        <v>37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5"/>
      <c r="F20" s="235"/>
      <c r="G20" s="235"/>
      <c r="H20" s="235"/>
      <c r="I20" s="235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07" t="s">
        <v>37</v>
      </c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49</v>
      </c>
      <c r="D25" s="178" t="s">
        <v>36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