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<sst xmlns="http://schemas.openxmlformats.org/spreadsheetml/2006/main" count="386" uniqueCount="63">
  <si>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</si>
  <si>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</si>
  <si>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</si>
  <si>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</si>
  <si>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</si>
  <si>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</si>
  <si>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</si>
  <si>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</si>
  <si>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</si>
  <si>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</si>
  <si>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</si>
  <si>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</si>
  <si>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</si>
  <si>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</si>
  <si>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</si>
  <si>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</si>
  <si>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</si>
  <si>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</si>
  <si>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</si>
  <si>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</si>
  <si>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</si>
  <si>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</si>
  <si>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</si>
  <si>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</si>
  <si>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</si>
  <si>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</si>
  <si>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</si>
  <si>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</si>
  <si>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</si>
  <si>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</si>
  <si>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</si>
  <si>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</si>
  <si>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</si>
  <si>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</si>
  <si>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MDE</t>
  </si>
  <si>
    <t>Process</t>
  </si>
  <si>
    <t>DevOps</t>
  </si>
  <si>
    <t>Product</t>
  </si>
  <si>
    <t>n.a.</t>
  </si>
  <si>
    <t>Y</t>
  </si>
  <si>
    <t>&lt;add your comment here if any&gt;</t>
  </si>
  <si>
    <t>Testing</t>
  </si>
  <si>
    <t>Conference</t>
  </si>
  <si>
    <t>ICI2ST</t>
  </si>
  <si>
    <t>application domain independent</t>
  </si>
  <si>
    <t>DSL</t>
  </si>
  <si>
    <t>testing</t>
  </si>
  <si>
    <t>DevOPS</t>
  </si>
  <si>
    <t>cloud</t>
  </si>
  <si>
    <t>mobile</t>
  </si>
  <si>
    <t>Future research directions (as stated by authors, if any)</t>
  </si>
  <si>
    <t xml:space="preserve">Reviewer </t>
  </si>
  <si>
    <t>Romina Eramo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</si>
  <si>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</si>
  <si>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</si>
  <si>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</si>
  <si>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</si>
  <si>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</si>
  <si>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</si>
  <si>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</si>
  <si>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</si>
  <si>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</si>
  <si>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Vittoriano Mutillo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</si>
</sst>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34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5" fillId="3" fontId="1" numFmtId="0" xfId="0" applyAlignment="1" applyBorder="1" applyFont="1">
      <alignment horizontal="right" readingOrder="0" shrinkToFit="0" wrapText="1"/>
    </xf>
    <xf borderId="36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7" fillId="4" fontId="6" numFmtId="0" xfId="0" applyBorder="1" applyFont="1"/>
    <xf borderId="38" fillId="4" fontId="6" numFmtId="0" xfId="0" applyBorder="1" applyFont="1"/>
    <xf borderId="38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7" fillId="3" fontId="6" numFmtId="0" xfId="0" applyBorder="1" applyFont="1"/>
    <xf borderId="38" fillId="3" fontId="6" numFmtId="0" xfId="0" applyBorder="1" applyFont="1"/>
    <xf borderId="38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9" fillId="10" fontId="5" numFmtId="1" xfId="0" applyAlignment="1" applyBorder="1" applyFont="1" applyNumberFormat="1">
      <alignment readingOrder="0" shrinkToFit="0" vertical="top" wrapText="1"/>
    </xf>
    <xf borderId="40" fillId="3" fontId="6" numFmtId="0" xfId="0" applyBorder="1" applyFont="1"/>
    <xf borderId="41" fillId="3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40" fillId="4" fontId="6" numFmtId="0" xfId="0" applyBorder="1" applyFont="1"/>
    <xf borderId="41" fillId="4" fontId="6" numFmtId="0" xfId="0" applyBorder="1" applyFont="1"/>
    <xf borderId="42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3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3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4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3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DevOps</v>
      </c>
      <c r="F3" s="13" t="str">
        <f t="shared" si="2"/>
        <v>Product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Y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Testing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ICI2ST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DSL</v>
      </c>
      <c r="D19" s="35" t="str">
        <f>K58</f>
        <v>testing</v>
      </c>
      <c r="E19" s="35" t="str">
        <f>K59</f>
        <v>DevOPS</v>
      </c>
      <c r="F19" s="35" t="str">
        <f>K60</f>
        <v>cloud</v>
      </c>
      <c r="G19" s="35" t="str">
        <f>K61</f>
        <v>mobile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Process</v>
      </c>
      <c r="E25" s="63" t="str">
        <f t="shared" ref="E25:E36" si="18">CONCATENATE(C25," ",D25)</f>
        <v>MDE Process</v>
      </c>
      <c r="F25" s="63"/>
      <c r="G25" s="63" t="str">
        <f>IFERROR(__xludf.DUMMYFUNCTION("IFNA(UNIQUE(FILTER(E25:E36, E25:E36&lt;&gt;""n.a. n.a."")),""n.a."")"),"MDE Process")</f>
        <v>MDE Process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MDE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DevOps</v>
      </c>
      <c r="D26" s="62" t="str">
        <f>'1'!G$3</f>
        <v>Product</v>
      </c>
      <c r="E26" s="69" t="str">
        <f t="shared" si="18"/>
        <v>DevOps Product</v>
      </c>
      <c r="F26" s="69"/>
      <c r="G26" s="69" t="str">
        <f>IFERROR(__xludf.DUMMYFUNCTION("""COMPUTED_VALUE"""),"DevOps Product")</f>
        <v>DevOps Product</v>
      </c>
      <c r="H26" s="69"/>
      <c r="I26" s="69" t="str">
        <f>IFERROR(__xludf.DUMMYFUNCTION("IFERROR(SPLIT($G26,"" ""),"""")"),"DevOps")</f>
        <v>DevOps</v>
      </c>
      <c r="J26" s="69" t="str">
        <f>IFERROR(__xludf.DUMMYFUNCTION("""COMPUTED_VALUE"""),"Product")</f>
        <v>Product</v>
      </c>
      <c r="K26" s="70" t="str">
        <f t="shared" ref="K26:L26" si="19">IF(NOT(I26=""),I26,"n.a.")</f>
        <v>DevOps</v>
      </c>
      <c r="L26" s="70" t="str">
        <f t="shared" si="19"/>
        <v>Product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Process</v>
      </c>
      <c r="E28" s="69" t="str">
        <f t="shared" si="18"/>
        <v>MDE Process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DevOps</v>
      </c>
      <c r="D29" s="72" t="str">
        <f>'2'!G$3</f>
        <v>Product</v>
      </c>
      <c r="E29" s="63" t="str">
        <f t="shared" si="18"/>
        <v>DevOps Product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Testing</v>
      </c>
      <c r="D37" s="86"/>
      <c r="E37" s="86"/>
      <c r="F37" s="86"/>
      <c r="G37" s="86" t="str">
        <f>IFERROR(__xludf.DUMMYFUNCTION("IFNA(UNIQUE(FILTER(C37:C46, C37:C46&lt;&gt;""n.a."")),""n.a."")"),"Testing")</f>
        <v>Testing</v>
      </c>
      <c r="H37" s="86"/>
      <c r="I37" s="87" t="str">
        <f t="shared" ref="I37:I66" si="27">G37</f>
        <v>Testing</v>
      </c>
      <c r="J37" s="86"/>
      <c r="K37" s="88" t="str">
        <f t="shared" ref="K37:K68" si="28">IF(NOT(I37=""),I37,"n.a.")</f>
        <v>Testing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Testing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DSL</v>
      </c>
      <c r="D57" s="101"/>
      <c r="E57" s="101"/>
      <c r="F57" s="101"/>
      <c r="G57" s="86" t="str">
        <f>IFERROR(__xludf.DUMMYFUNCTION("IFNA(UNIQUE(FILTER(C57:C66, C57:C66&lt;&gt;""n.a."")),""n.a."")"),"DSL")</f>
        <v>DSL</v>
      </c>
      <c r="H57" s="101"/>
      <c r="I57" s="87" t="str">
        <f t="shared" si="27"/>
        <v>DSL</v>
      </c>
      <c r="J57" s="101"/>
      <c r="K57" s="88" t="str">
        <f t="shared" si="28"/>
        <v>DSL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testing</v>
      </c>
      <c r="D58" s="92"/>
      <c r="E58" s="92"/>
      <c r="F58" s="92"/>
      <c r="G58" s="92" t="str">
        <f>IFERROR(__xludf.DUMMYFUNCTION("""COMPUTED_VALUE"""),"testing")</f>
        <v>testing</v>
      </c>
      <c r="H58" s="92"/>
      <c r="I58" s="69" t="str">
        <f t="shared" si="27"/>
        <v>testing</v>
      </c>
      <c r="J58" s="92"/>
      <c r="K58" s="70" t="str">
        <f t="shared" si="28"/>
        <v>testing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DevOPS</v>
      </c>
      <c r="D59" s="94"/>
      <c r="E59" s="94"/>
      <c r="F59" s="94"/>
      <c r="G59" s="94" t="str">
        <f>IFERROR(__xludf.DUMMYFUNCTION("""COMPUTED_VALUE"""),"DevOPS")</f>
        <v>DevOPS</v>
      </c>
      <c r="H59" s="94"/>
      <c r="I59" s="63" t="str">
        <f t="shared" si="27"/>
        <v>DevOPS</v>
      </c>
      <c r="J59" s="94"/>
      <c r="K59" s="64" t="str">
        <f t="shared" si="28"/>
        <v>DevOPS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cloud</v>
      </c>
      <c r="D60" s="92"/>
      <c r="E60" s="92"/>
      <c r="F60" s="92"/>
      <c r="G60" s="92" t="str">
        <f>IFERROR(__xludf.DUMMYFUNCTION("""COMPUTED_VALUE"""),"cloud")</f>
        <v>cloud</v>
      </c>
      <c r="H60" s="92"/>
      <c r="I60" s="69" t="str">
        <f t="shared" si="27"/>
        <v>cloud</v>
      </c>
      <c r="J60" s="92"/>
      <c r="K60" s="70" t="str">
        <f t="shared" si="28"/>
        <v>cloud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mobile</v>
      </c>
      <c r="D61" s="94"/>
      <c r="E61" s="94"/>
      <c r="F61" s="94"/>
      <c r="G61" s="94" t="str">
        <f>IFERROR(__xludf.DUMMYFUNCTION("""COMPUTED_VALUE"""),"mobile")</f>
        <v>mobile</v>
      </c>
      <c r="H61" s="94"/>
      <c r="I61" s="63" t="str">
        <f t="shared" si="27"/>
        <v>mobile</v>
      </c>
      <c r="J61" s="94"/>
      <c r="K61" s="64" t="str">
        <f t="shared" si="28"/>
        <v>mobile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DSL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testing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DevOPS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cloud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mobile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ICI2ST</v>
      </c>
      <c r="E67" s="63" t="str">
        <f t="shared" ref="E67:E68" si="29">CONCATENATE(C67,"---",D67)</f>
        <v>Conference---ICI2ST</v>
      </c>
      <c r="F67" s="63"/>
      <c r="G67" s="63" t="str">
        <f>IFERROR(__xludf.DUMMYFUNCTION("IFNA(UNIQUE(FILTER(E67:E68, E67:E68&lt;&gt;""n.a"")),""n.a."")"),"Conference---ICI2ST")</f>
        <v>Conference---ICI2ST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IFERROR(__xludf.DUMMYFUNCTION("""COMPUTED_VALUE"""),"ICI2ST")</f>
        <v>ICI2ST</v>
      </c>
      <c r="K67" s="64" t="str">
        <f t="shared" si="28"/>
        <v>Conference</v>
      </c>
      <c r="L67" s="64" t="str">
        <f>IF(NOT(J67=""),J67,"n.a.")</f>
        <v>ICI2ST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ICI2ST</v>
      </c>
      <c r="E68" s="69" t="str">
        <f t="shared" si="29"/>
        <v>Conference---ICI2ST</v>
      </c>
      <c r="F68" s="69"/>
      <c r="G68" s="69"/>
      <c r="H68" s="69"/>
      <c r="I68" s="69" t="str">
        <f>IFERROR(__xludf.DUMMYFUNCTION("IFERROR(SPLIT($G68,""---""),"""")"),"")</f>
        <v/>
      </c>
      <c r="J68" s="69"/>
      <c r="K68" s="70" t="str">
        <f t="shared" si="28"/>
        <v>n.a.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39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40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38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40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38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40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38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40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38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40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38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40</v>
      </c>
      <c r="W9" s="132"/>
    </row>
    <row r="10">
      <c r="A10" s="108">
        <v>2.0</v>
      </c>
      <c r="B10" s="138">
        <v>8.0</v>
      </c>
      <c r="C10" s="138" t="s">
        <v>15</v>
      </c>
      <c r="D10" s="140" t="s">
        <v>38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40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39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40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41</v>
      </c>
      <c r="E12" s="140" t="s">
        <v>38</v>
      </c>
      <c r="F12" s="140" t="s">
        <v>38</v>
      </c>
      <c r="G12" s="140" t="s">
        <v>38</v>
      </c>
      <c r="H12" s="140" t="s">
        <v>38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40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42</v>
      </c>
      <c r="E13" s="147" t="s">
        <v>43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40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40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Y</v>
      </c>
      <c r="E15" s="152">
        <f t="shared" ref="E15:E16" si="3">IF(OR(EXACT(D4,"Y")),1,0)</f>
        <v>1</v>
      </c>
      <c r="F15" s="152">
        <f>IF(OR(EXACT(D6,"Y")),1,0)</f>
        <v>0</v>
      </c>
      <c r="G15" s="152">
        <f t="shared" si="2"/>
        <v>1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40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40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40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44</v>
      </c>
      <c r="E18" s="120" t="s">
        <v>38</v>
      </c>
      <c r="F18" s="120" t="s">
        <v>38</v>
      </c>
      <c r="G18" s="120" t="s">
        <v>38</v>
      </c>
      <c r="H18" s="120" t="s">
        <v>38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40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45</v>
      </c>
      <c r="E19" s="157" t="s">
        <v>46</v>
      </c>
      <c r="F19" s="158" t="s">
        <v>47</v>
      </c>
      <c r="G19" s="158" t="s">
        <v>48</v>
      </c>
      <c r="H19" s="158" t="s">
        <v>49</v>
      </c>
      <c r="I19" s="159"/>
      <c r="J19" s="122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1" t="s">
        <v>40</v>
      </c>
      <c r="W19" s="117"/>
    </row>
    <row r="20">
      <c r="A20" s="162"/>
      <c r="B20" s="162">
        <v>18.0</v>
      </c>
      <c r="C20" s="163" t="s">
        <v>25</v>
      </c>
      <c r="D20" s="164" t="str">
        <f>IF(OR(EQ(D14,"Y"),EQ(D15,"Y"),EQ(D16,"Y"),EQ(D17,"Y")),"Y","N")</f>
        <v>Y</v>
      </c>
      <c r="E20" s="165"/>
      <c r="F20" s="165"/>
      <c r="G20" s="165"/>
      <c r="H20" s="165"/>
      <c r="I20" s="165"/>
      <c r="J20" s="122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12" t="s">
        <v>40</v>
      </c>
      <c r="W20" s="113"/>
    </row>
    <row r="21">
      <c r="A21" s="166">
        <v>4.0</v>
      </c>
      <c r="B21" s="167">
        <v>19.0</v>
      </c>
      <c r="C21" s="167" t="s">
        <v>50</v>
      </c>
      <c r="D21" s="168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70"/>
      <c r="W21" s="171"/>
    </row>
    <row r="22">
      <c r="D22" s="172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  <c r="W22" s="175"/>
    </row>
    <row r="23">
      <c r="D23" s="172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70"/>
      <c r="W23" s="175"/>
    </row>
    <row r="24">
      <c r="D24" s="172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  <c r="W24" s="175"/>
    </row>
    <row r="25">
      <c r="A25" s="176"/>
      <c r="B25" s="176"/>
      <c r="C25" s="177" t="s">
        <v>51</v>
      </c>
      <c r="D25" s="177" t="s">
        <v>52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8" t="s">
        <v>53</v>
      </c>
      <c r="B26" s="178"/>
      <c r="C26" s="179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  <c r="W26" s="182"/>
    </row>
    <row r="27">
      <c r="A27" s="178" t="s">
        <v>54</v>
      </c>
      <c r="B27" s="183"/>
      <c r="C27" s="179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5"/>
      <c r="W27" s="186"/>
    </row>
    <row r="28">
      <c r="A28" s="178" t="s">
        <v>55</v>
      </c>
      <c r="B28" s="183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  <c r="W28" s="186"/>
    </row>
    <row r="29">
      <c r="A29" s="178" t="s">
        <v>56</v>
      </c>
      <c r="B29" s="183"/>
      <c r="C29" s="179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5"/>
      <c r="W29" s="186"/>
    </row>
    <row r="30">
      <c r="A30" s="187"/>
      <c r="B30" s="188"/>
      <c r="C30" s="189"/>
      <c r="D30" s="190"/>
      <c r="E30" s="191"/>
      <c r="F30" s="191"/>
      <c r="G30" s="191"/>
      <c r="H30" s="191"/>
      <c r="I30" s="191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2" t="s">
        <v>57</v>
      </c>
      <c r="B31" s="193"/>
      <c r="C31" s="193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17"/>
    </row>
    <row r="32">
      <c r="A32" s="195" t="s">
        <v>53</v>
      </c>
      <c r="B32" s="196"/>
      <c r="C32" s="197" t="s">
        <v>58</v>
      </c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13"/>
    </row>
    <row r="33">
      <c r="A33" s="199" t="s">
        <v>54</v>
      </c>
      <c r="B33" s="193"/>
      <c r="C33" s="199" t="s">
        <v>59</v>
      </c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17"/>
    </row>
    <row r="34">
      <c r="A34" s="195" t="s">
        <v>55</v>
      </c>
      <c r="B34" s="196"/>
      <c r="C34" s="195" t="s">
        <v>60</v>
      </c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3"/>
    </row>
    <row r="35">
      <c r="A35" s="199" t="s">
        <v>56</v>
      </c>
      <c r="B35" s="193"/>
      <c r="C35" s="200" t="s">
        <v>61</v>
      </c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1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2">
        <v>2.0</v>
      </c>
      <c r="C4" s="203" t="s">
        <v>9</v>
      </c>
      <c r="D4" s="120" t="s">
        <v>39</v>
      </c>
      <c r="E4" s="204"/>
      <c r="F4" s="204"/>
      <c r="G4" s="204"/>
      <c r="H4" s="204"/>
      <c r="I4" s="204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6" t="s">
        <v>40</v>
      </c>
    </row>
    <row r="5">
      <c r="A5" s="126">
        <v>1.0</v>
      </c>
      <c r="B5" s="207">
        <v>3.0</v>
      </c>
      <c r="C5" s="208" t="s">
        <v>10</v>
      </c>
      <c r="D5" s="129" t="s">
        <v>38</v>
      </c>
      <c r="E5" s="209"/>
      <c r="F5" s="209"/>
      <c r="G5" s="209"/>
      <c r="H5" s="209"/>
      <c r="I5" s="209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161" t="s">
        <v>40</v>
      </c>
    </row>
    <row r="6">
      <c r="A6" s="108">
        <v>1.0</v>
      </c>
      <c r="B6" s="202">
        <v>4.0</v>
      </c>
      <c r="C6" s="203" t="s">
        <v>11</v>
      </c>
      <c r="D6" s="120" t="s">
        <v>38</v>
      </c>
      <c r="E6" s="209"/>
      <c r="F6" s="209"/>
      <c r="G6" s="209"/>
      <c r="H6" s="209"/>
      <c r="I6" s="209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06" t="s">
        <v>40</v>
      </c>
    </row>
    <row r="7">
      <c r="A7" s="126">
        <v>1.0</v>
      </c>
      <c r="B7" s="211">
        <v>5.0</v>
      </c>
      <c r="C7" s="212" t="s">
        <v>12</v>
      </c>
      <c r="D7" s="136" t="s">
        <v>38</v>
      </c>
      <c r="E7" s="213"/>
      <c r="F7" s="213"/>
      <c r="G7" s="213"/>
      <c r="H7" s="213"/>
      <c r="I7" s="213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161" t="s">
        <v>40</v>
      </c>
    </row>
    <row r="8">
      <c r="A8" s="108">
        <v>1.0</v>
      </c>
      <c r="B8" s="214">
        <v>6.0</v>
      </c>
      <c r="C8" s="215" t="s">
        <v>13</v>
      </c>
      <c r="D8" s="140" t="s">
        <v>38</v>
      </c>
      <c r="E8" s="213"/>
      <c r="F8" s="213"/>
      <c r="G8" s="213"/>
      <c r="H8" s="213"/>
      <c r="I8" s="213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06" t="s">
        <v>40</v>
      </c>
    </row>
    <row r="9">
      <c r="A9" s="126">
        <v>1.0</v>
      </c>
      <c r="B9" s="211">
        <v>7.0</v>
      </c>
      <c r="C9" s="212" t="s">
        <v>14</v>
      </c>
      <c r="D9" s="136" t="s">
        <v>38</v>
      </c>
      <c r="E9" s="213"/>
      <c r="F9" s="213"/>
      <c r="G9" s="213"/>
      <c r="H9" s="213"/>
      <c r="I9" s="213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161" t="s">
        <v>40</v>
      </c>
    </row>
    <row r="10">
      <c r="A10" s="108">
        <v>2.0</v>
      </c>
      <c r="B10" s="214">
        <v>8.0</v>
      </c>
      <c r="C10" s="214" t="s">
        <v>15</v>
      </c>
      <c r="D10" s="140" t="s">
        <v>38</v>
      </c>
      <c r="E10" s="216"/>
      <c r="F10" s="216"/>
      <c r="G10" s="216"/>
      <c r="H10" s="216"/>
      <c r="I10" s="216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6" t="s">
        <v>40</v>
      </c>
    </row>
    <row r="11">
      <c r="A11" s="126">
        <v>2.0</v>
      </c>
      <c r="B11" s="211">
        <v>9.0</v>
      </c>
      <c r="C11" s="217" t="s">
        <v>16</v>
      </c>
      <c r="D11" s="145" t="s">
        <v>39</v>
      </c>
      <c r="E11" s="216"/>
      <c r="F11" s="216"/>
      <c r="G11" s="216"/>
      <c r="H11" s="216"/>
      <c r="I11" s="216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161" t="s">
        <v>40</v>
      </c>
    </row>
    <row r="12">
      <c r="A12" s="108" t="s">
        <v>32</v>
      </c>
      <c r="B12" s="214">
        <v>10.0</v>
      </c>
      <c r="C12" s="214" t="s">
        <v>17</v>
      </c>
      <c r="D12" s="140" t="s">
        <v>41</v>
      </c>
      <c r="E12" s="218" t="s">
        <v>38</v>
      </c>
      <c r="F12" s="218" t="s">
        <v>38</v>
      </c>
      <c r="G12" s="218" t="s">
        <v>38</v>
      </c>
      <c r="H12" s="218" t="s">
        <v>38</v>
      </c>
      <c r="I12" s="216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6" t="s">
        <v>40</v>
      </c>
    </row>
    <row r="13">
      <c r="A13" s="126">
        <v>3.0</v>
      </c>
      <c r="B13" s="211">
        <v>11.0</v>
      </c>
      <c r="C13" s="211" t="s">
        <v>18</v>
      </c>
      <c r="D13" s="136" t="s">
        <v>42</v>
      </c>
      <c r="E13" s="219" t="s">
        <v>43</v>
      </c>
      <c r="F13" s="220"/>
      <c r="G13" s="220"/>
      <c r="H13" s="216"/>
      <c r="I13" s="216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161" t="s">
        <v>40</v>
      </c>
    </row>
    <row r="14">
      <c r="A14" s="108">
        <v>1.0</v>
      </c>
      <c r="B14" s="214">
        <v>12.0</v>
      </c>
      <c r="C14" s="214" t="s">
        <v>19</v>
      </c>
      <c r="D14" s="149" t="str">
        <f t="shared" ref="D14:D16" si="1">IF(G14&gt;0,"Y","N")</f>
        <v>N</v>
      </c>
      <c r="E14" s="221">
        <f>IF(OR(EXACT(D7,"Y")),1,0)</f>
        <v>0</v>
      </c>
      <c r="F14" s="222">
        <f>IF(OR(EXACT(D9,"Y")),1,0)</f>
        <v>0</v>
      </c>
      <c r="G14" s="222">
        <f t="shared" ref="G14:G16" si="2">E14+F14</f>
        <v>0</v>
      </c>
      <c r="H14" s="223"/>
      <c r="I14" s="216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6" t="s">
        <v>40</v>
      </c>
    </row>
    <row r="15">
      <c r="A15" s="126">
        <v>1.0</v>
      </c>
      <c r="B15" s="211">
        <v>13.0</v>
      </c>
      <c r="C15" s="211" t="s">
        <v>20</v>
      </c>
      <c r="D15" s="149" t="str">
        <f t="shared" si="1"/>
        <v>Y</v>
      </c>
      <c r="E15" s="224">
        <f t="shared" ref="E15:E16" si="3">IF(OR(EXACT(D4,"Y")),1,0)</f>
        <v>1</v>
      </c>
      <c r="F15" s="225">
        <f>IF(OR(EXACT(D6,"Y")),1,0)</f>
        <v>0</v>
      </c>
      <c r="G15" s="225">
        <f t="shared" si="2"/>
        <v>1</v>
      </c>
      <c r="H15" s="223"/>
      <c r="I15" s="216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161" t="s">
        <v>40</v>
      </c>
    </row>
    <row r="16">
      <c r="A16" s="108">
        <v>1.0</v>
      </c>
      <c r="B16" s="214">
        <v>14.0</v>
      </c>
      <c r="C16" s="214" t="s">
        <v>21</v>
      </c>
      <c r="D16" s="149" t="str">
        <f t="shared" si="1"/>
        <v>N</v>
      </c>
      <c r="E16" s="221">
        <f t="shared" si="3"/>
        <v>0</v>
      </c>
      <c r="F16" s="222">
        <f>IF(OR(EXACT(D8,"Y")),1,0)</f>
        <v>0</v>
      </c>
      <c r="G16" s="222">
        <f t="shared" si="2"/>
        <v>0</v>
      </c>
      <c r="H16" s="223"/>
      <c r="I16" s="216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6" t="s">
        <v>40</v>
      </c>
    </row>
    <row r="17">
      <c r="A17" s="126">
        <v>1.0</v>
      </c>
      <c r="B17" s="211">
        <v>15.0</v>
      </c>
      <c r="C17" s="211" t="s">
        <v>22</v>
      </c>
      <c r="D17" s="153" t="str">
        <f>IF(E17&gt;0,"Y","N")</f>
        <v>N</v>
      </c>
      <c r="E17" s="224">
        <f>IF(OR(AND(G14,OR(G15,G16)),AND(G15,OR(G14,G16)),AND(G16,OR(G14,G15))),1,0)</f>
        <v>0</v>
      </c>
      <c r="F17" s="226"/>
      <c r="G17" s="204"/>
      <c r="H17" s="216"/>
      <c r="I17" s="216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161" t="s">
        <v>40</v>
      </c>
    </row>
    <row r="18">
      <c r="A18" s="108">
        <v>3.0</v>
      </c>
      <c r="B18" s="227">
        <v>16.0</v>
      </c>
      <c r="C18" s="202" t="s">
        <v>23</v>
      </c>
      <c r="D18" s="228" t="s">
        <v>44</v>
      </c>
      <c r="E18" s="228" t="s">
        <v>38</v>
      </c>
      <c r="F18" s="228" t="s">
        <v>38</v>
      </c>
      <c r="G18" s="228" t="s">
        <v>38</v>
      </c>
      <c r="H18" s="228" t="s">
        <v>38</v>
      </c>
      <c r="I18" s="216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6" t="s">
        <v>40</v>
      </c>
    </row>
    <row r="19">
      <c r="A19" s="126">
        <v>3.0</v>
      </c>
      <c r="B19" s="156">
        <v>17.0</v>
      </c>
      <c r="C19" s="156" t="s">
        <v>24</v>
      </c>
      <c r="D19" s="157" t="s">
        <v>45</v>
      </c>
      <c r="E19" s="157" t="s">
        <v>46</v>
      </c>
      <c r="F19" s="158" t="s">
        <v>47</v>
      </c>
      <c r="G19" s="158" t="s">
        <v>48</v>
      </c>
      <c r="H19" s="158" t="s">
        <v>49</v>
      </c>
      <c r="I19" s="229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1" t="s">
        <v>40</v>
      </c>
    </row>
    <row r="20">
      <c r="A20" s="162"/>
      <c r="B20" s="162">
        <v>18.0</v>
      </c>
      <c r="C20" s="163" t="s">
        <v>25</v>
      </c>
      <c r="D20" s="164" t="str">
        <f>IF(OR(EQ(D14,"Y"),EQ(D15,"Y"),EQ(D16,"Y"),EQ(D17,"Y")),"Y","N")</f>
        <v>Y</v>
      </c>
      <c r="E20" s="232"/>
      <c r="F20" s="232"/>
      <c r="G20" s="232"/>
      <c r="H20" s="232"/>
      <c r="I20" s="232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06" t="s">
        <v>40</v>
      </c>
    </row>
    <row r="21">
      <c r="A21" s="166">
        <v>4.0</v>
      </c>
      <c r="B21" s="167">
        <v>19.0</v>
      </c>
      <c r="C21" s="167" t="s">
        <v>50</v>
      </c>
      <c r="D21" s="168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70"/>
    </row>
    <row r="22">
      <c r="D22" s="172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</row>
    <row r="23">
      <c r="D23" s="172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70"/>
    </row>
    <row r="24">
      <c r="D24" s="172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</row>
    <row r="25">
      <c r="A25" s="176"/>
      <c r="B25" s="176"/>
      <c r="C25" s="177" t="s">
        <v>51</v>
      </c>
      <c r="D25" s="177" t="s">
        <v>62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8" t="s">
        <v>53</v>
      </c>
      <c r="B26" s="183"/>
      <c r="C26" s="179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</row>
    <row r="27">
      <c r="A27" s="178" t="s">
        <v>54</v>
      </c>
      <c r="B27" s="183"/>
      <c r="C27" s="179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5"/>
    </row>
    <row r="28">
      <c r="A28" s="178" t="s">
        <v>55</v>
      </c>
      <c r="B28" s="183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</row>
    <row r="29">
      <c r="A29" s="178" t="s">
        <v>56</v>
      </c>
      <c r="B29" s="183"/>
      <c r="C29" s="179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5"/>
    </row>
    <row r="30">
      <c r="A30" s="187"/>
      <c r="B30" s="187"/>
      <c r="C30" s="18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2" t="s">
        <v>57</v>
      </c>
      <c r="B31" s="193"/>
      <c r="C31" s="193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</row>
    <row r="32">
      <c r="A32" s="195" t="s">
        <v>53</v>
      </c>
      <c r="B32" s="196"/>
      <c r="C32" s="197" t="s">
        <v>58</v>
      </c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</row>
    <row r="33">
      <c r="A33" s="199" t="s">
        <v>54</v>
      </c>
      <c r="B33" s="193"/>
      <c r="C33" s="199" t="s">
        <v>59</v>
      </c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</row>
    <row r="34">
      <c r="A34" s="195" t="s">
        <v>55</v>
      </c>
      <c r="B34" s="196"/>
      <c r="C34" s="195" t="s">
        <v>60</v>
      </c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</row>
    <row r="35">
      <c r="A35" s="199" t="s">
        <v>56</v>
      </c>
      <c r="B35" s="193"/>
      <c r="C35" s="200" t="s">
        <v>61</v>
      </c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1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2">
        <v>2.0</v>
      </c>
      <c r="C4" s="203" t="s">
        <v>9</v>
      </c>
      <c r="D4" s="120" t="s">
        <v>38</v>
      </c>
      <c r="E4" s="204"/>
      <c r="F4" s="204"/>
      <c r="G4" s="204"/>
      <c r="H4" s="204"/>
      <c r="I4" s="204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6" t="s">
        <v>40</v>
      </c>
    </row>
    <row r="5">
      <c r="A5" s="126">
        <v>1.0</v>
      </c>
      <c r="B5" s="207">
        <v>3.0</v>
      </c>
      <c r="C5" s="208" t="s">
        <v>10</v>
      </c>
      <c r="D5" s="129" t="s">
        <v>38</v>
      </c>
      <c r="E5" s="209"/>
      <c r="F5" s="209"/>
      <c r="G5" s="209"/>
      <c r="H5" s="209"/>
      <c r="I5" s="209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161" t="s">
        <v>40</v>
      </c>
    </row>
    <row r="6">
      <c r="A6" s="108">
        <v>1.0</v>
      </c>
      <c r="B6" s="202">
        <v>4.0</v>
      </c>
      <c r="C6" s="203" t="s">
        <v>11</v>
      </c>
      <c r="D6" s="120" t="s">
        <v>38</v>
      </c>
      <c r="E6" s="209"/>
      <c r="F6" s="209"/>
      <c r="G6" s="209"/>
      <c r="H6" s="209"/>
      <c r="I6" s="209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06" t="s">
        <v>40</v>
      </c>
    </row>
    <row r="7">
      <c r="A7" s="126">
        <v>1.0</v>
      </c>
      <c r="B7" s="211">
        <v>5.0</v>
      </c>
      <c r="C7" s="212" t="s">
        <v>12</v>
      </c>
      <c r="D7" s="136" t="s">
        <v>38</v>
      </c>
      <c r="E7" s="213"/>
      <c r="F7" s="213"/>
      <c r="G7" s="213"/>
      <c r="H7" s="213"/>
      <c r="I7" s="213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161" t="s">
        <v>40</v>
      </c>
    </row>
    <row r="8">
      <c r="A8" s="108">
        <v>1.0</v>
      </c>
      <c r="B8" s="214">
        <v>6.0</v>
      </c>
      <c r="C8" s="215" t="s">
        <v>13</v>
      </c>
      <c r="D8" s="140" t="s">
        <v>38</v>
      </c>
      <c r="E8" s="213"/>
      <c r="F8" s="213"/>
      <c r="G8" s="213"/>
      <c r="H8" s="213"/>
      <c r="I8" s="213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06" t="s">
        <v>40</v>
      </c>
    </row>
    <row r="9">
      <c r="A9" s="126">
        <v>1.0</v>
      </c>
      <c r="B9" s="211">
        <v>7.0</v>
      </c>
      <c r="C9" s="212" t="s">
        <v>14</v>
      </c>
      <c r="D9" s="136" t="s">
        <v>38</v>
      </c>
      <c r="E9" s="213"/>
      <c r="F9" s="213"/>
      <c r="G9" s="213"/>
      <c r="H9" s="213"/>
      <c r="I9" s="213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161" t="s">
        <v>40</v>
      </c>
    </row>
    <row r="10">
      <c r="A10" s="108">
        <v>2.0</v>
      </c>
      <c r="B10" s="214">
        <v>8.0</v>
      </c>
      <c r="C10" s="214" t="s">
        <v>15</v>
      </c>
      <c r="D10" s="140" t="s">
        <v>38</v>
      </c>
      <c r="E10" s="216"/>
      <c r="F10" s="216"/>
      <c r="G10" s="216"/>
      <c r="H10" s="216"/>
      <c r="I10" s="216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6" t="s">
        <v>40</v>
      </c>
    </row>
    <row r="11">
      <c r="A11" s="126">
        <v>2.0</v>
      </c>
      <c r="B11" s="211">
        <v>9.0</v>
      </c>
      <c r="C11" s="217" t="s">
        <v>16</v>
      </c>
      <c r="D11" s="145" t="s">
        <v>38</v>
      </c>
      <c r="E11" s="216"/>
      <c r="F11" s="216"/>
      <c r="G11" s="216"/>
      <c r="H11" s="216"/>
      <c r="I11" s="216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161" t="s">
        <v>40</v>
      </c>
    </row>
    <row r="12">
      <c r="A12" s="108" t="s">
        <v>32</v>
      </c>
      <c r="B12" s="214">
        <v>10.0</v>
      </c>
      <c r="C12" s="214" t="s">
        <v>17</v>
      </c>
      <c r="D12" s="140" t="s">
        <v>38</v>
      </c>
      <c r="E12" s="218" t="s">
        <v>38</v>
      </c>
      <c r="F12" s="218" t="s">
        <v>38</v>
      </c>
      <c r="G12" s="218" t="s">
        <v>38</v>
      </c>
      <c r="H12" s="218" t="s">
        <v>38</v>
      </c>
      <c r="I12" s="216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6" t="s">
        <v>40</v>
      </c>
    </row>
    <row r="13">
      <c r="A13" s="126">
        <v>3.0</v>
      </c>
      <c r="B13" s="211">
        <v>11.0</v>
      </c>
      <c r="C13" s="211" t="s">
        <v>18</v>
      </c>
      <c r="D13" s="136" t="s">
        <v>38</v>
      </c>
      <c r="E13" s="219"/>
      <c r="F13" s="220"/>
      <c r="G13" s="220"/>
      <c r="H13" s="216"/>
      <c r="I13" s="216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161" t="s">
        <v>40</v>
      </c>
    </row>
    <row r="14">
      <c r="A14" s="108">
        <v>1.0</v>
      </c>
      <c r="B14" s="214">
        <v>12.0</v>
      </c>
      <c r="C14" s="214" t="s">
        <v>19</v>
      </c>
      <c r="D14" s="149" t="str">
        <f t="shared" ref="D14:D16" si="1">IF(G14&gt;0,"Y","N")</f>
        <v>N</v>
      </c>
      <c r="E14" s="221">
        <f>IF(OR(EXACT(D7,"Y")),1,0)</f>
        <v>0</v>
      </c>
      <c r="F14" s="222">
        <f>IF(OR(EXACT(D9,"Y")),1,0)</f>
        <v>0</v>
      </c>
      <c r="G14" s="222">
        <f t="shared" ref="G14:G16" si="2">E14+F14</f>
        <v>0</v>
      </c>
      <c r="H14" s="223"/>
      <c r="I14" s="216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6" t="s">
        <v>40</v>
      </c>
    </row>
    <row r="15">
      <c r="A15" s="126">
        <v>1.0</v>
      </c>
      <c r="B15" s="211">
        <v>13.0</v>
      </c>
      <c r="C15" s="211" t="s">
        <v>20</v>
      </c>
      <c r="D15" s="149" t="str">
        <f t="shared" si="1"/>
        <v>N</v>
      </c>
      <c r="E15" s="224">
        <f t="shared" ref="E15:E16" si="3">IF(OR(EXACT(D4,"Y")),1,0)</f>
        <v>0</v>
      </c>
      <c r="F15" s="225">
        <f>IF(OR(EXACT(D6,"Y")),1,0)</f>
        <v>0</v>
      </c>
      <c r="G15" s="225">
        <f t="shared" si="2"/>
        <v>0</v>
      </c>
      <c r="H15" s="223"/>
      <c r="I15" s="216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161" t="s">
        <v>40</v>
      </c>
    </row>
    <row r="16">
      <c r="A16" s="108">
        <v>1.0</v>
      </c>
      <c r="B16" s="214">
        <v>14.0</v>
      </c>
      <c r="C16" s="214" t="s">
        <v>21</v>
      </c>
      <c r="D16" s="149" t="str">
        <f t="shared" si="1"/>
        <v>N</v>
      </c>
      <c r="E16" s="221">
        <f t="shared" si="3"/>
        <v>0</v>
      </c>
      <c r="F16" s="222">
        <f>IF(OR(EXACT(D8,"Y")),1,0)</f>
        <v>0</v>
      </c>
      <c r="G16" s="222">
        <f t="shared" si="2"/>
        <v>0</v>
      </c>
      <c r="H16" s="223"/>
      <c r="I16" s="216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6" t="s">
        <v>40</v>
      </c>
    </row>
    <row r="17">
      <c r="A17" s="126">
        <v>1.0</v>
      </c>
      <c r="B17" s="211">
        <v>15.0</v>
      </c>
      <c r="C17" s="211" t="s">
        <v>22</v>
      </c>
      <c r="D17" s="153" t="str">
        <f>IF(E17&gt;0,"Y","N")</f>
        <v>N</v>
      </c>
      <c r="E17" s="224">
        <f>IF(OR(AND(G14,OR(G15,G16)),AND(G15,OR(G14,G16)),AND(G16,OR(G14,G15))),1,0)</f>
        <v>0</v>
      </c>
      <c r="F17" s="226"/>
      <c r="G17" s="204"/>
      <c r="H17" s="216"/>
      <c r="I17" s="216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161" t="s">
        <v>40</v>
      </c>
    </row>
    <row r="18">
      <c r="A18" s="108">
        <v>3.0</v>
      </c>
      <c r="B18" s="227">
        <v>16.0</v>
      </c>
      <c r="C18" s="202" t="s">
        <v>23</v>
      </c>
      <c r="D18" s="228" t="s">
        <v>38</v>
      </c>
      <c r="E18" s="228" t="s">
        <v>38</v>
      </c>
      <c r="F18" s="228" t="s">
        <v>38</v>
      </c>
      <c r="G18" s="228" t="s">
        <v>38</v>
      </c>
      <c r="H18" s="228" t="s">
        <v>38</v>
      </c>
      <c r="I18" s="216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6" t="s">
        <v>40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158"/>
      <c r="G19" s="158"/>
      <c r="H19" s="158"/>
      <c r="I19" s="229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1" t="s">
        <v>40</v>
      </c>
    </row>
    <row r="20">
      <c r="A20" s="162"/>
      <c r="B20" s="162">
        <v>18.0</v>
      </c>
      <c r="C20" s="163" t="s">
        <v>25</v>
      </c>
      <c r="D20" s="164" t="str">
        <f>IF(OR(EQ(D14,"Y"),EQ(D15,"Y"),EQ(D16,"Y"),EQ(D17,"Y")),"Y","N")</f>
        <v>N</v>
      </c>
      <c r="E20" s="232"/>
      <c r="F20" s="232"/>
      <c r="G20" s="232"/>
      <c r="H20" s="232"/>
      <c r="I20" s="232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06" t="s">
        <v>40</v>
      </c>
    </row>
    <row r="21">
      <c r="A21" s="166">
        <v>4.0</v>
      </c>
      <c r="B21" s="167">
        <v>19.0</v>
      </c>
      <c r="C21" s="167" t="s">
        <v>50</v>
      </c>
      <c r="D21" s="168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70"/>
    </row>
    <row r="22">
      <c r="D22" s="172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</row>
    <row r="23">
      <c r="D23" s="172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70"/>
    </row>
    <row r="24">
      <c r="D24" s="172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</row>
    <row r="25">
      <c r="A25" s="176"/>
      <c r="B25" s="176"/>
      <c r="C25" s="177" t="s">
        <v>51</v>
      </c>
      <c r="D25" s="177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8" t="s">
        <v>53</v>
      </c>
      <c r="B26" s="183"/>
      <c r="C26" s="179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</row>
    <row r="27">
      <c r="A27" s="178" t="s">
        <v>54</v>
      </c>
      <c r="B27" s="183"/>
      <c r="C27" s="179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5"/>
    </row>
    <row r="28">
      <c r="A28" s="178" t="s">
        <v>55</v>
      </c>
      <c r="B28" s="183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</row>
    <row r="29">
      <c r="A29" s="178" t="s">
        <v>56</v>
      </c>
      <c r="B29" s="183"/>
      <c r="C29" s="179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5"/>
    </row>
    <row r="30">
      <c r="A30" s="187"/>
      <c r="B30" s="187"/>
      <c r="C30" s="18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2" t="s">
        <v>57</v>
      </c>
      <c r="B31" s="193"/>
      <c r="C31" s="193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</row>
    <row r="32">
      <c r="A32" s="195" t="s">
        <v>53</v>
      </c>
      <c r="B32" s="196"/>
      <c r="C32" s="197" t="s">
        <v>58</v>
      </c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</row>
    <row r="33">
      <c r="A33" s="199" t="s">
        <v>54</v>
      </c>
      <c r="B33" s="193"/>
      <c r="C33" s="199" t="s">
        <v>59</v>
      </c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</row>
    <row r="34">
      <c r="A34" s="195" t="s">
        <v>55</v>
      </c>
      <c r="B34" s="196"/>
      <c r="C34" s="195" t="s">
        <v>60</v>
      </c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</row>
    <row r="35">
      <c r="A35" s="199" t="s">
        <v>56</v>
      </c>
      <c r="B35" s="193"/>
      <c r="C35" s="200" t="s">
        <v>61</v>
      </c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