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<sst xmlns="http://schemas.openxmlformats.org/spreadsheetml/2006/main" count="383" uniqueCount="70">
  <si>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</si>
  <si>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</si>
  <si>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</si>
  <si>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</si>
  <si>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</si>
  <si>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</si>
  <si>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</si>
  <si>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</si>
  <si>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</si>
  <si>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</si>
  <si>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</si>
  <si>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</si>
  <si>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</si>
  <si>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</si>
  <si>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</si>
  <si>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</si>
  <si>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</si>
  <si>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</si>
  <si>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</si>
  <si>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</si>
  <si>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</si>
  <si>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</si>
  <si>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</si>
  <si>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</si>
  <si>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</si>
  <si>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</si>
  <si>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</si>
  <si>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</si>
  <si>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</si>
  <si>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</si>
  <si>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</si>
  <si>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</si>
  <si>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</si>
  <si>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</si>
  <si>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AI/ML</t>
  </si>
  <si>
    <t>Process</t>
  </si>
  <si>
    <t>DevOps</t>
  </si>
  <si>
    <t>n.a.</t>
  </si>
  <si>
    <t>&lt;add your comment here if any&gt;</t>
  </si>
  <si>
    <t>Y</t>
  </si>
  <si>
    <t>Conference</t>
  </si>
  <si>
    <t>ISSTA 2017</t>
  </si>
  <si>
    <t>application domain independent</t>
  </si>
  <si>
    <t>TCP</t>
  </si>
  <si>
    <t>CI</t>
  </si>
  <si>
    <t>Test Regression</t>
  </si>
  <si>
    <t>Future research directions (as stated by authors, if any)</t>
  </si>
  <si>
    <t xml:space="preserve">Reviewer </t>
  </si>
  <si>
    <t>Joan Giner</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</si>
  <si>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</si>
  <si>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</si>
  <si>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</si>
  <si>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</si>
  <si>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</si>
  <si>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</si>
  <si>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</si>
  <si>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</si>
  <si>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</si>
  <si>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t>
  </si>
  <si>
    <t>Resource</t>
  </si>
  <si>
    <t>N</t>
  </si>
  <si>
    <t>Testing</t>
  </si>
  <si>
    <t>Coding</t>
  </si>
  <si>
    <t>26th International Symposium on Software Testing and Analysis (ISSTA 2017)</t>
  </si>
  <si>
    <t>Regression testing</t>
  </si>
  <si>
    <t>Rinforcement Learning</t>
  </si>
  <si>
    <t>Machine Learning</t>
  </si>
  <si>
    <t>Continuous Integration</t>
  </si>
  <si>
    <t xml:space="preserve">
While we applied only smallnetworks in this work, with extended available data amounts, an extension towards larger networks and deep learning techniques can be a promising path for future research.</t>
  </si>
  <si>
    <t>Mehrdad Saadatmand</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</si>
</sst>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0" fillId="4" fontId="1" numFmtId="1" xfId="0" applyAlignment="1" applyFont="1" applyNumberFormat="1">
      <alignment readingOrder="0" shrinkToFit="0"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AI/ML</v>
      </c>
      <c r="D3" s="13" t="str">
        <f t="shared" si="1"/>
        <v>Process</v>
      </c>
      <c r="E3" s="13" t="str">
        <f t="shared" ref="E3:F3" si="2">K26</f>
        <v>DevOps</v>
      </c>
      <c r="F3" s="13" t="str">
        <f t="shared" si="2"/>
        <v>n.a.</v>
      </c>
      <c r="G3" s="13" t="str">
        <f t="shared" ref="G3:H3" si="3">K27</f>
        <v>DevOps</v>
      </c>
      <c r="H3" s="13" t="str">
        <f t="shared" si="3"/>
        <v>Process</v>
      </c>
      <c r="I3" s="13" t="str">
        <f t="shared" ref="I3:J3" si="4">K28</f>
        <v>AI/ML</v>
      </c>
      <c r="J3" s="13" t="str">
        <f t="shared" si="4"/>
        <v>Resource</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Testing</v>
      </c>
      <c r="D12" s="26" t="str">
        <f>K38</f>
        <v>Coding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Conference</v>
      </c>
      <c r="D13" s="28" t="str">
        <f t="shared" si="13"/>
        <v>ISSTA 2017</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TCP</v>
      </c>
      <c r="D19" s="35" t="str">
        <f>K58</f>
        <v>CI</v>
      </c>
      <c r="E19" s="35" t="str">
        <f>K59</f>
        <v>Test Regression</v>
      </c>
      <c r="F19" s="35" t="str">
        <f>K60</f>
        <v>Regression testing</v>
      </c>
      <c r="G19" s="35" t="str">
        <f>K61</f>
        <v>Rinforcement Learning</v>
      </c>
      <c r="H19" s="36" t="str">
        <f>K62</f>
        <v>Machine Learning</v>
      </c>
      <c r="I19" s="35" t="str">
        <f>K63</f>
        <v>Continuous Integration</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AI/ML</v>
      </c>
      <c r="D25" s="62" t="str">
        <f>'1'!E$3</f>
        <v>Process</v>
      </c>
      <c r="E25" s="63" t="str">
        <f t="shared" ref="E25:E36" si="18">CONCATENATE(C25," ",D25)</f>
        <v>AI/ML Process</v>
      </c>
      <c r="F25" s="63"/>
      <c r="G25" s="63" t="str">
        <f>IFERROR(__xludf.DUMMYFUNCTION("IFNA(UNIQUE(FILTER(E25:E36, E25:E36&lt;&gt;""n.a. n.a."")),""n.a."")"),"AI/ML Process")</f>
        <v>AI/ML Process</v>
      </c>
      <c r="H25" s="63"/>
      <c r="I25" s="63" t="str">
        <f>IFERROR(__xludf.DUMMYFUNCTION("IFERROR(SPLIT($G25,"" ""),"""")"),"AI/ML")</f>
        <v>AI/ML</v>
      </c>
      <c r="J25" s="63" t="str">
        <f>IFERROR(__xludf.DUMMYFUNCTION("""COMPUTED_VALUE"""),"Process")</f>
        <v>Process</v>
      </c>
      <c r="K25" s="64" t="str">
        <f t="shared" ref="K25:L25" si="17">IF(NOT(I25=""),I25,"n.a.")</f>
        <v>AI/ML</v>
      </c>
      <c r="L25" s="64" t="str">
        <f t="shared" si="17"/>
        <v>Process</v>
      </c>
      <c r="M25" s="65">
        <v>1.0</v>
      </c>
      <c r="N25" s="66"/>
      <c r="O25" s="66"/>
      <c r="P25" s="66"/>
      <c r="Q25" s="66"/>
      <c r="R25" s="66"/>
      <c r="S25" s="66"/>
      <c r="T25" s="66"/>
      <c r="U25" s="67"/>
      <c r="V25" s="67"/>
      <c r="W25" s="67"/>
      <c r="X25" s="51"/>
      <c r="Y25" s="51"/>
      <c r="Z25" s="51"/>
    </row>
    <row r="26">
      <c r="A26" s="68"/>
      <c r="B26" s="16">
        <v>2.0</v>
      </c>
      <c r="C26" s="62" t="str">
        <f>'1'!F$3</f>
        <v>DevOps</v>
      </c>
      <c r="D26" s="62" t="str">
        <f>'1'!G$3</f>
        <v>n.a.</v>
      </c>
      <c r="E26" s="69" t="str">
        <f t="shared" si="18"/>
        <v>DevOps n.a.</v>
      </c>
      <c r="F26" s="69"/>
      <c r="G26" s="69" t="str">
        <f>IFERROR(__xludf.DUMMYFUNCTION("""COMPUTED_VALUE"""),"DevOps n.a.")</f>
        <v>DevOps n.a.</v>
      </c>
      <c r="H26" s="69"/>
      <c r="I26" s="69" t="str">
        <f>IFERROR(__xludf.DUMMYFUNCTION("IFERROR(SPLIT($G26,"" ""),"""")"),"DevOps")</f>
        <v>DevOps</v>
      </c>
      <c r="J26" s="69" t="str">
        <f>IFERROR(__xludf.DUMMYFUNCTION("""COMPUTED_VALUE"""),"n.a.")</f>
        <v>n.a.</v>
      </c>
      <c r="K26" s="70" t="str">
        <f t="shared" ref="K26:L26" si="19">IF(NOT(I26=""),I26,"n.a.")</f>
        <v>DevOps</v>
      </c>
      <c r="L26" s="70" t="str">
        <f t="shared" si="19"/>
        <v>n.a.</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IFERROR(__xludf.DUMMYFUNCTION("""COMPUTED_VALUE"""),"DevOps Process")</f>
        <v>DevOps Process</v>
      </c>
      <c r="H27" s="63"/>
      <c r="I27" s="63" t="str">
        <f>IFERROR(__xludf.DUMMYFUNCTION("IFERROR(SPLIT($G27,"" ""),"""")"),"DevOps")</f>
        <v>DevOps</v>
      </c>
      <c r="J27" s="63" t="str">
        <f>IFERROR(__xludf.DUMMYFUNCTION("""COMPUTED_VALUE"""),"Process")</f>
        <v>Process</v>
      </c>
      <c r="K27" s="64" t="str">
        <f t="shared" ref="K27:L27" si="20">IF(NOT(I27=""),I27,"n.a.")</f>
        <v>DevOps</v>
      </c>
      <c r="L27" s="64" t="str">
        <f t="shared" si="20"/>
        <v>Process</v>
      </c>
      <c r="M27" s="65">
        <v>3.0</v>
      </c>
      <c r="N27" s="66"/>
      <c r="O27" s="66"/>
      <c r="P27" s="66"/>
      <c r="Q27" s="66"/>
      <c r="R27" s="66"/>
      <c r="S27" s="66"/>
      <c r="T27" s="66"/>
      <c r="U27" s="67"/>
      <c r="V27" s="67"/>
      <c r="W27" s="67"/>
      <c r="X27" s="51"/>
      <c r="Y27" s="51"/>
      <c r="Z27" s="51"/>
    </row>
    <row r="28">
      <c r="A28" s="68"/>
      <c r="B28" s="16">
        <v>1.0</v>
      </c>
      <c r="C28" s="72" t="str">
        <f>'2'!D$3</f>
        <v>DevOps</v>
      </c>
      <c r="D28" s="72" t="str">
        <f>'2'!E$3</f>
        <v>Process</v>
      </c>
      <c r="E28" s="69" t="str">
        <f t="shared" si="18"/>
        <v>DevOps Process</v>
      </c>
      <c r="F28" s="69"/>
      <c r="G28" s="69" t="str">
        <f>IFERROR(__xludf.DUMMYFUNCTION("""COMPUTED_VALUE"""),"AI/ML Resource")</f>
        <v>AI/ML Resource</v>
      </c>
      <c r="H28" s="69"/>
      <c r="I28" s="69" t="str">
        <f>IFERROR(__xludf.DUMMYFUNCTION("IFERROR(SPLIT($G28,"" ""),"""")"),"AI/ML")</f>
        <v>AI/ML</v>
      </c>
      <c r="J28" s="69" t="str">
        <f>IFERROR(__xludf.DUMMYFUNCTION("""COMPUTED_VALUE"""),"Resource")</f>
        <v>Resource</v>
      </c>
      <c r="K28" s="70" t="str">
        <f t="shared" ref="K28:L28" si="21">IF(NOT(I28=""),I28,"n.a.")</f>
        <v>AI/ML</v>
      </c>
      <c r="L28" s="70" t="str">
        <f t="shared" si="21"/>
        <v>Resource</v>
      </c>
      <c r="M28" s="71">
        <v>4.0</v>
      </c>
      <c r="N28" s="59"/>
      <c r="O28" s="59"/>
      <c r="P28" s="59"/>
      <c r="Q28" s="59"/>
      <c r="R28" s="59"/>
      <c r="S28" s="59"/>
      <c r="T28" s="59"/>
      <c r="U28" s="60"/>
      <c r="V28" s="60"/>
      <c r="W28" s="60"/>
      <c r="X28" s="49"/>
      <c r="Y28" s="49"/>
      <c r="Z28" s="49"/>
    </row>
    <row r="29">
      <c r="A29" s="61"/>
      <c r="B29" s="21">
        <v>2.0</v>
      </c>
      <c r="C29" s="72" t="str">
        <f>'2'!F$3</f>
        <v>AI/ML</v>
      </c>
      <c r="D29" s="72" t="str">
        <f>'2'!G$3</f>
        <v>Resource</v>
      </c>
      <c r="E29" s="63" t="str">
        <f t="shared" si="18"/>
        <v>AI/ML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C37:C46&lt;&gt;""n.a."")),""n.a."")"),"Testing")</f>
        <v>Testing</v>
      </c>
      <c r="H37" s="86"/>
      <c r="I37" s="87" t="str">
        <f t="shared" ref="I37:I66" si="27">G37</f>
        <v>Testing</v>
      </c>
      <c r="J37" s="86"/>
      <c r="K37" s="88" t="str">
        <f t="shared" ref="K37:K68" si="28">IF(NOT(I37=""),I37,"n.a.")</f>
        <v>Testing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t="str">
        <f>IFERROR(__xludf.DUMMYFUNCTION("""COMPUTED_VALUE"""),"Coding")</f>
        <v>Coding</v>
      </c>
      <c r="H38" s="92"/>
      <c r="I38" s="69" t="str">
        <f t="shared" si="27"/>
        <v>Coding</v>
      </c>
      <c r="J38" s="92"/>
      <c r="K38" s="70" t="str">
        <f t="shared" si="28"/>
        <v>Coding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Testing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Coding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TCP</v>
      </c>
      <c r="D57" s="101"/>
      <c r="E57" s="101"/>
      <c r="F57" s="101"/>
      <c r="G57" s="86" t="str">
        <f>IFERROR(__xludf.DUMMYFUNCTION("IFNA(UNIQUE(FILTER(C57:C66, C57:C66&lt;&gt;""n.a."")),""n.a."")"),"TCP")</f>
        <v>TCP</v>
      </c>
      <c r="H57" s="101"/>
      <c r="I57" s="87" t="str">
        <f t="shared" si="27"/>
        <v>TCP</v>
      </c>
      <c r="J57" s="101"/>
      <c r="K57" s="88" t="str">
        <f t="shared" si="28"/>
        <v>TCP</v>
      </c>
      <c r="L57" s="102"/>
      <c r="M57" s="90">
        <v>1.0</v>
      </c>
      <c r="N57" s="66"/>
      <c r="O57" s="66"/>
      <c r="P57" s="66"/>
      <c r="Q57" s="66"/>
      <c r="R57" s="66"/>
      <c r="S57" s="66"/>
      <c r="T57" s="66"/>
      <c r="U57" s="67"/>
      <c r="V57" s="67"/>
      <c r="W57" s="67"/>
      <c r="X57" s="51"/>
      <c r="Y57" s="51"/>
      <c r="Z57" s="51"/>
    </row>
    <row r="58">
      <c r="A58" s="68"/>
      <c r="B58" s="16"/>
      <c r="C58" s="91" t="str">
        <f>IF(ISBLANK('1'!E19),"n.a.",'1'!E19)</f>
        <v>CI</v>
      </c>
      <c r="D58" s="92"/>
      <c r="E58" s="92"/>
      <c r="F58" s="92"/>
      <c r="G58" s="92" t="str">
        <f>IFERROR(__xludf.DUMMYFUNCTION("""COMPUTED_VALUE"""),"CI")</f>
        <v>CI</v>
      </c>
      <c r="H58" s="92"/>
      <c r="I58" s="69" t="str">
        <f t="shared" si="27"/>
        <v>CI</v>
      </c>
      <c r="J58" s="92"/>
      <c r="K58" s="70" t="str">
        <f t="shared" si="28"/>
        <v>CI</v>
      </c>
      <c r="L58" s="93"/>
      <c r="M58" s="71">
        <v>2.0</v>
      </c>
      <c r="N58" s="59"/>
      <c r="O58" s="59"/>
      <c r="P58" s="59"/>
      <c r="Q58" s="59"/>
      <c r="R58" s="59"/>
      <c r="S58" s="59"/>
      <c r="T58" s="59"/>
      <c r="U58" s="60"/>
      <c r="V58" s="60"/>
      <c r="W58" s="60"/>
      <c r="X58" s="49"/>
      <c r="Y58" s="49"/>
      <c r="Z58" s="49"/>
    </row>
    <row r="59">
      <c r="A59" s="61"/>
      <c r="B59" s="21"/>
      <c r="C59" s="91" t="str">
        <f>IF(ISBLANK('1'!F19),"n.a.",'1'!F19)</f>
        <v>Test Regression</v>
      </c>
      <c r="D59" s="94"/>
      <c r="E59" s="94"/>
      <c r="F59" s="94"/>
      <c r="G59" s="94" t="str">
        <f>IFERROR(__xludf.DUMMYFUNCTION("""COMPUTED_VALUE"""),"Test Regression")</f>
        <v>Test Regression</v>
      </c>
      <c r="H59" s="94"/>
      <c r="I59" s="63" t="str">
        <f t="shared" si="27"/>
        <v>Test Regression</v>
      </c>
      <c r="J59" s="94"/>
      <c r="K59" s="64" t="str">
        <f t="shared" si="28"/>
        <v>Test Regression</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IFERROR(__xludf.DUMMYFUNCTION("""COMPUTED_VALUE"""),"Regression testing")</f>
        <v>Regression testing</v>
      </c>
      <c r="H60" s="92"/>
      <c r="I60" s="69" t="str">
        <f t="shared" si="27"/>
        <v>Regression testing</v>
      </c>
      <c r="J60" s="92"/>
      <c r="K60" s="70" t="str">
        <f t="shared" si="28"/>
        <v>Regression testing</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IFERROR(__xludf.DUMMYFUNCTION("""COMPUTED_VALUE"""),"Rinforcement Learning")</f>
        <v>Rinforcement Learning</v>
      </c>
      <c r="H61" s="94"/>
      <c r="I61" s="63" t="str">
        <f t="shared" si="27"/>
        <v>Rinforcement Learning</v>
      </c>
      <c r="J61" s="94"/>
      <c r="K61" s="64" t="str">
        <f t="shared" si="28"/>
        <v>Rinforcement Learning</v>
      </c>
      <c r="L61" s="95"/>
      <c r="M61" s="65">
        <v>5.0</v>
      </c>
      <c r="N61" s="66"/>
      <c r="O61" s="66"/>
      <c r="P61" s="66"/>
      <c r="Q61" s="66"/>
      <c r="R61" s="66"/>
      <c r="S61" s="66"/>
      <c r="T61" s="66"/>
      <c r="U61" s="67"/>
      <c r="V61" s="67"/>
      <c r="W61" s="67"/>
      <c r="X61" s="51"/>
      <c r="Y61" s="51"/>
      <c r="Z61" s="51"/>
    </row>
    <row r="62">
      <c r="A62" s="68"/>
      <c r="B62" s="16"/>
      <c r="C62" s="96" t="str">
        <f>IF(ISBLANK('2'!D19),"n.a.",'2'!D19)</f>
        <v>Regression testing</v>
      </c>
      <c r="D62" s="92"/>
      <c r="E62" s="92"/>
      <c r="F62" s="92"/>
      <c r="G62" s="92" t="str">
        <f>IFERROR(__xludf.DUMMYFUNCTION("""COMPUTED_VALUE"""),"Machine Learning")</f>
        <v>Machine Learning</v>
      </c>
      <c r="H62" s="92"/>
      <c r="I62" s="69" t="str">
        <f t="shared" si="27"/>
        <v>Machine Learning</v>
      </c>
      <c r="J62" s="92"/>
      <c r="K62" s="70" t="str">
        <f t="shared" si="28"/>
        <v>Machine Learning</v>
      </c>
      <c r="L62" s="93"/>
      <c r="M62" s="71">
        <v>6.0</v>
      </c>
      <c r="N62" s="59"/>
      <c r="O62" s="59"/>
      <c r="P62" s="59"/>
      <c r="Q62" s="59"/>
      <c r="R62" s="59"/>
      <c r="S62" s="59"/>
      <c r="T62" s="59"/>
      <c r="U62" s="60"/>
      <c r="V62" s="60"/>
      <c r="W62" s="60"/>
      <c r="X62" s="49"/>
      <c r="Y62" s="49"/>
      <c r="Z62" s="49"/>
    </row>
    <row r="63">
      <c r="A63" s="61"/>
      <c r="B63" s="21"/>
      <c r="C63" s="96" t="str">
        <f>IF(ISBLANK('2'!E19),"n.a.",'2'!E19)</f>
        <v>Rinforcement Learning</v>
      </c>
      <c r="D63" s="94"/>
      <c r="E63" s="94"/>
      <c r="F63" s="94"/>
      <c r="G63" s="94" t="str">
        <f>IFERROR(__xludf.DUMMYFUNCTION("""COMPUTED_VALUE"""),"Continuous Integration")</f>
        <v>Continuous Integration</v>
      </c>
      <c r="H63" s="94"/>
      <c r="I63" s="63" t="str">
        <f t="shared" si="27"/>
        <v>Continuous Integration</v>
      </c>
      <c r="J63" s="94"/>
      <c r="K63" s="64" t="str">
        <f t="shared" si="28"/>
        <v>Continuous Integration</v>
      </c>
      <c r="L63" s="95"/>
      <c r="M63" s="65">
        <v>7.0</v>
      </c>
      <c r="N63" s="66"/>
      <c r="O63" s="66"/>
      <c r="P63" s="66"/>
      <c r="Q63" s="66"/>
      <c r="R63" s="66"/>
      <c r="S63" s="66"/>
      <c r="T63" s="66"/>
      <c r="U63" s="67"/>
      <c r="V63" s="67"/>
      <c r="W63" s="67"/>
      <c r="X63" s="51"/>
      <c r="Y63" s="51"/>
      <c r="Z63" s="51"/>
    </row>
    <row r="64">
      <c r="A64" s="68"/>
      <c r="B64" s="16"/>
      <c r="C64" s="96" t="str">
        <f>IF(ISBLANK('2'!F19),"n.a.",'2'!F19)</f>
        <v>Machine Learning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Continuous Integration</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ISSTA 2017</v>
      </c>
      <c r="E67" s="63" t="str">
        <f t="shared" ref="E67:E68" si="29">CONCATENATE(C67,"---",D67)</f>
        <v>Conference---ISSTA 2017</v>
      </c>
      <c r="F67" s="63"/>
      <c r="G67" s="63" t="str">
        <f>IFERROR(__xludf.DUMMYFUNCTION("IFNA(UNIQUE(FILTER(E67:E68, E67:E68&lt;&gt;""n.a"")),""n.a."")"),"Conference---ISSTA 2017")</f>
        <v>Conference---ISSTA 2017</v>
      </c>
      <c r="H67" s="63"/>
      <c r="I67" s="63" t="str">
        <f>IFERROR(__xludf.DUMMYFUNCTION("IFERROR(SPLIT($G67,""---""),"""")"),"Conference")</f>
        <v>Conference</v>
      </c>
      <c r="J67" s="63" t="str">
        <f>IFERROR(__xludf.DUMMYFUNCTION("""COMPUTED_VALUE"""),"ISSTA 2017")</f>
        <v>ISSTA 2017</v>
      </c>
      <c r="K67" s="64" t="str">
        <f t="shared" si="28"/>
        <v>Conference</v>
      </c>
      <c r="L67" s="64" t="str">
        <f>IF(NOT(J67=""),J67,"n.a.")</f>
        <v>ISSTA 2017</v>
      </c>
      <c r="M67" s="65">
        <v>1.0</v>
      </c>
      <c r="N67" s="66"/>
      <c r="O67" s="66"/>
      <c r="P67" s="66"/>
      <c r="Q67" s="66"/>
      <c r="R67" s="66"/>
      <c r="S67" s="66"/>
      <c r="T67" s="66"/>
      <c r="U67" s="67"/>
      <c r="V67" s="67"/>
      <c r="W67" s="67"/>
      <c r="X67" s="51"/>
      <c r="Y67" s="51"/>
      <c r="Z67" s="51"/>
    </row>
    <row r="68">
      <c r="A68" s="75"/>
      <c r="B68" s="16">
        <v>2.0</v>
      </c>
      <c r="C68" s="26" t="str">
        <f>'2'!D13</f>
        <v>Conference</v>
      </c>
      <c r="D68" s="26" t="str">
        <f>'2'!E13</f>
        <v>26th International Symposium on Software Testing and Analysis (ISSTA 2017)</v>
      </c>
      <c r="E68" s="69" t="str">
        <f t="shared" si="29"/>
        <v>Conference---26th International Symposium on Software Testing and Analysis (ISSTA 2017)</v>
      </c>
      <c r="F68" s="69"/>
      <c r="G68" s="69" t="str">
        <f>IFERROR(__xludf.DUMMYFUNCTION("""COMPUTED_VALUE"""),"Conference---26th International Symposium on Software Testing and Analysis (ISSTA 2017)")</f>
        <v>Conference---26th International Symposium on Software Testing and Analysis (ISSTA 2017)</v>
      </c>
      <c r="H68" s="69"/>
      <c r="I68" s="69" t="str">
        <f>IFERROR(__xludf.DUMMYFUNCTION("IFERROR(SPLIT($G68,""---""),"""")"),"Conference")</f>
        <v>Conference</v>
      </c>
      <c r="J68" s="69" t="str">
        <f>IFERROR(__xludf.DUMMYFUNCTION("""COMPUTED_VALUE"""),"26th International Symposium on Software Testing and Analysis (ISSTA 2017)")</f>
        <v>26th International Symposium on Software Testing and Analysis (ISSTA 2017)</v>
      </c>
      <c r="K68" s="70" t="str">
        <f t="shared" si="28"/>
        <v>Conference</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37</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39</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t="s">
        <v>37</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37</v>
      </c>
      <c r="E12" s="140" t="s">
        <v>37</v>
      </c>
      <c r="F12" s="140" t="s">
        <v>37</v>
      </c>
      <c r="G12" s="140" t="s">
        <v>37</v>
      </c>
      <c r="H12" s="140" t="s">
        <v>37</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40</v>
      </c>
      <c r="E13" s="147" t="s">
        <v>41</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Y</v>
      </c>
      <c r="E14" s="150">
        <f>IF(OR(EXACT(D7,"Y")),1,0)</f>
        <v>0</v>
      </c>
      <c r="F14" s="150">
        <f>IF(OR(EXACT(D9,"Y")),1,0)</f>
        <v>1</v>
      </c>
      <c r="G14" s="150">
        <f t="shared" ref="G14:G16" si="2">E14+F14</f>
        <v>1</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42</v>
      </c>
      <c r="E18" s="120" t="s">
        <v>37</v>
      </c>
      <c r="F18" s="120" t="s">
        <v>37</v>
      </c>
      <c r="G18" s="120" t="s">
        <v>37</v>
      </c>
      <c r="H18" s="120" t="s">
        <v>37</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43</v>
      </c>
      <c r="E19" s="158" t="s">
        <v>44</v>
      </c>
      <c r="F19" s="159" t="s">
        <v>45</v>
      </c>
      <c r="G19" s="159"/>
      <c r="H19" s="160"/>
      <c r="I19" s="160"/>
      <c r="J19" s="122"/>
      <c r="K19" s="161"/>
      <c r="L19" s="161"/>
      <c r="M19" s="161"/>
      <c r="N19" s="161"/>
      <c r="O19" s="161"/>
      <c r="P19" s="161"/>
      <c r="Q19" s="161"/>
      <c r="R19" s="161"/>
      <c r="S19" s="161"/>
      <c r="T19" s="161"/>
      <c r="U19" s="161"/>
      <c r="V19" s="162" t="s">
        <v>38</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38</v>
      </c>
      <c r="W20" s="113"/>
    </row>
    <row r="21">
      <c r="A21" s="167">
        <v>4.0</v>
      </c>
      <c r="B21" s="168">
        <v>19.0</v>
      </c>
      <c r="C21" s="168" t="s">
        <v>46</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47</v>
      </c>
      <c r="D25" s="178" t="s">
        <v>48</v>
      </c>
      <c r="J25" s="24"/>
      <c r="K25" s="24"/>
      <c r="L25" s="24"/>
      <c r="M25" s="24"/>
      <c r="N25" s="24"/>
      <c r="O25" s="24"/>
      <c r="P25" s="24"/>
      <c r="Q25" s="24"/>
      <c r="R25" s="24"/>
      <c r="S25" s="24"/>
      <c r="T25" s="24"/>
      <c r="U25" s="24"/>
      <c r="V25" s="24"/>
      <c r="W25" s="24"/>
    </row>
    <row r="26">
      <c r="A26" s="179" t="s">
        <v>49</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50</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51</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52</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53</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49</v>
      </c>
      <c r="B32" s="197"/>
      <c r="C32" s="198" t="s">
        <v>54</v>
      </c>
      <c r="D32" s="199"/>
      <c r="E32" s="199"/>
      <c r="F32" s="199"/>
      <c r="G32" s="199"/>
      <c r="H32" s="199"/>
      <c r="I32" s="199"/>
      <c r="J32" s="199"/>
      <c r="K32" s="199"/>
      <c r="L32" s="199"/>
      <c r="M32" s="199"/>
      <c r="N32" s="199"/>
      <c r="O32" s="199"/>
      <c r="P32" s="199"/>
      <c r="Q32" s="199"/>
      <c r="R32" s="199"/>
      <c r="S32" s="199"/>
      <c r="T32" s="199"/>
      <c r="U32" s="199"/>
      <c r="V32" s="199"/>
      <c r="W32" s="113"/>
    </row>
    <row r="33">
      <c r="A33" s="200" t="s">
        <v>50</v>
      </c>
      <c r="B33" s="194"/>
      <c r="C33" s="200" t="s">
        <v>55</v>
      </c>
      <c r="D33" s="195"/>
      <c r="E33" s="195"/>
      <c r="F33" s="195"/>
      <c r="G33" s="195"/>
      <c r="H33" s="195"/>
      <c r="I33" s="195"/>
      <c r="J33" s="195"/>
      <c r="K33" s="195"/>
      <c r="L33" s="195"/>
      <c r="M33" s="195"/>
      <c r="N33" s="195"/>
      <c r="O33" s="195"/>
      <c r="P33" s="195"/>
      <c r="Q33" s="195"/>
      <c r="R33" s="195"/>
      <c r="S33" s="195"/>
      <c r="T33" s="195"/>
      <c r="U33" s="195"/>
      <c r="V33" s="195"/>
      <c r="W33" s="117"/>
    </row>
    <row r="34">
      <c r="A34" s="196" t="s">
        <v>51</v>
      </c>
      <c r="B34" s="197"/>
      <c r="C34" s="196" t="s">
        <v>56</v>
      </c>
      <c r="D34" s="199"/>
      <c r="E34" s="199"/>
      <c r="F34" s="199"/>
      <c r="G34" s="199"/>
      <c r="H34" s="199"/>
      <c r="I34" s="199"/>
      <c r="J34" s="199"/>
      <c r="K34" s="199"/>
      <c r="L34" s="199"/>
      <c r="M34" s="199"/>
      <c r="N34" s="199"/>
      <c r="O34" s="199"/>
      <c r="P34" s="199"/>
      <c r="Q34" s="199"/>
      <c r="R34" s="199"/>
      <c r="S34" s="199"/>
      <c r="T34" s="199"/>
      <c r="U34" s="199"/>
      <c r="V34" s="199"/>
      <c r="W34" s="113"/>
    </row>
    <row r="35">
      <c r="A35" s="200" t="s">
        <v>52</v>
      </c>
      <c r="B35" s="194"/>
      <c r="C35" s="201" t="s">
        <v>57</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58</v>
      </c>
    </row>
    <row r="3">
      <c r="B3" s="114"/>
      <c r="C3" s="114"/>
      <c r="D3" s="115" t="s">
        <v>36</v>
      </c>
      <c r="E3" s="115" t="s">
        <v>35</v>
      </c>
      <c r="F3" s="115" t="s">
        <v>34</v>
      </c>
      <c r="G3" s="115" t="s">
        <v>59</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39</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v>3.0</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60</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61</v>
      </c>
      <c r="E12" s="219" t="s">
        <v>62</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40</v>
      </c>
      <c r="E13" s="220" t="s">
        <v>63</v>
      </c>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Y</v>
      </c>
      <c r="E14" s="222">
        <f>IF(OR(EXACT(D7,"Y")),1,0)</f>
        <v>0</v>
      </c>
      <c r="F14" s="223">
        <f>IF(OR(EXACT(D9,"Y")),1,0)</f>
        <v>1</v>
      </c>
      <c r="G14" s="223">
        <f t="shared" ref="G14:G16" si="2">E14+F14</f>
        <v>1</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42</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230" t="s">
        <v>64</v>
      </c>
      <c r="E19" s="157" t="s">
        <v>65</v>
      </c>
      <c r="F19" s="231" t="s">
        <v>66</v>
      </c>
      <c r="G19" s="231" t="s">
        <v>67</v>
      </c>
      <c r="H19" s="231"/>
      <c r="I19" s="232"/>
      <c r="J19" s="233"/>
      <c r="K19" s="233"/>
      <c r="L19" s="233"/>
      <c r="M19" s="233"/>
      <c r="N19" s="233"/>
      <c r="O19" s="233"/>
      <c r="P19" s="233"/>
      <c r="Q19" s="233"/>
      <c r="R19" s="233"/>
      <c r="S19" s="233"/>
      <c r="T19" s="233"/>
      <c r="U19" s="233"/>
      <c r="V19" s="234" t="s">
        <v>38</v>
      </c>
    </row>
    <row r="20">
      <c r="A20" s="163"/>
      <c r="B20" s="163">
        <v>18.0</v>
      </c>
      <c r="C20" s="164" t="s">
        <v>25</v>
      </c>
      <c r="D20" s="165" t="str">
        <f>IF(OR(EQ(D14,"Y"),EQ(D15,"Y"),EQ(D16,"Y"),EQ(D17,"Y")),"Y","N")</f>
        <v>Y</v>
      </c>
      <c r="E20" s="235"/>
      <c r="F20" s="235"/>
      <c r="G20" s="235"/>
      <c r="H20" s="235"/>
      <c r="I20" s="235"/>
      <c r="J20" s="236"/>
      <c r="K20" s="236"/>
      <c r="L20" s="236"/>
      <c r="M20" s="236"/>
      <c r="N20" s="236"/>
      <c r="O20" s="236"/>
      <c r="P20" s="236"/>
      <c r="Q20" s="236"/>
      <c r="R20" s="236"/>
      <c r="S20" s="236"/>
      <c r="T20" s="236"/>
      <c r="U20" s="236"/>
      <c r="V20" s="207" t="s">
        <v>38</v>
      </c>
    </row>
    <row r="21">
      <c r="A21" s="167">
        <v>4.0</v>
      </c>
      <c r="B21" s="168">
        <v>19.0</v>
      </c>
      <c r="C21" s="168" t="s">
        <v>46</v>
      </c>
      <c r="D21" s="169" t="s">
        <v>68</v>
      </c>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47</v>
      </c>
      <c r="D25" s="178" t="s">
        <v>69</v>
      </c>
      <c r="J25" s="24"/>
      <c r="K25" s="24"/>
      <c r="L25" s="24"/>
      <c r="M25" s="24"/>
      <c r="N25" s="24"/>
      <c r="O25" s="24"/>
      <c r="P25" s="24"/>
      <c r="Q25" s="24"/>
      <c r="R25" s="24"/>
      <c r="S25" s="24"/>
      <c r="T25" s="24"/>
      <c r="U25" s="24"/>
      <c r="V25" s="24"/>
    </row>
    <row r="26">
      <c r="A26" s="179" t="s">
        <v>49</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50</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51</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52</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53</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49</v>
      </c>
      <c r="B32" s="197"/>
      <c r="C32" s="198" t="s">
        <v>54</v>
      </c>
      <c r="D32" s="199"/>
      <c r="E32" s="199"/>
      <c r="F32" s="199"/>
      <c r="G32" s="199"/>
      <c r="H32" s="199"/>
      <c r="I32" s="199"/>
      <c r="J32" s="199"/>
      <c r="K32" s="199"/>
      <c r="L32" s="199"/>
      <c r="M32" s="199"/>
      <c r="N32" s="199"/>
      <c r="O32" s="199"/>
      <c r="P32" s="199"/>
      <c r="Q32" s="199"/>
      <c r="R32" s="199"/>
      <c r="S32" s="199"/>
      <c r="T32" s="199"/>
      <c r="U32" s="199"/>
      <c r="V32" s="199"/>
    </row>
    <row r="33">
      <c r="A33" s="200" t="s">
        <v>50</v>
      </c>
      <c r="B33" s="194"/>
      <c r="C33" s="200" t="s">
        <v>55</v>
      </c>
      <c r="D33" s="195"/>
      <c r="E33" s="195"/>
      <c r="F33" s="195"/>
      <c r="G33" s="195"/>
      <c r="H33" s="195"/>
      <c r="I33" s="195"/>
      <c r="J33" s="195"/>
      <c r="K33" s="195"/>
      <c r="L33" s="195"/>
      <c r="M33" s="195"/>
      <c r="N33" s="195"/>
      <c r="O33" s="195"/>
      <c r="P33" s="195"/>
      <c r="Q33" s="195"/>
      <c r="R33" s="195"/>
      <c r="S33" s="195"/>
      <c r="T33" s="195"/>
      <c r="U33" s="195"/>
      <c r="V33" s="195"/>
    </row>
    <row r="34">
      <c r="A34" s="196" t="s">
        <v>51</v>
      </c>
      <c r="B34" s="197"/>
      <c r="C34" s="196" t="s">
        <v>56</v>
      </c>
      <c r="D34" s="199"/>
      <c r="E34" s="199"/>
      <c r="F34" s="199"/>
      <c r="G34" s="199"/>
      <c r="H34" s="199"/>
      <c r="I34" s="199"/>
      <c r="J34" s="199"/>
      <c r="K34" s="199"/>
      <c r="L34" s="199"/>
      <c r="M34" s="199"/>
      <c r="N34" s="199"/>
      <c r="O34" s="199"/>
      <c r="P34" s="199"/>
      <c r="Q34" s="199"/>
      <c r="R34" s="199"/>
      <c r="S34" s="199"/>
      <c r="T34" s="199"/>
      <c r="U34" s="199"/>
      <c r="V34" s="199"/>
    </row>
    <row r="35">
      <c r="A35" s="200" t="s">
        <v>52</v>
      </c>
      <c r="B35" s="194"/>
      <c r="C35" s="201" t="s">
        <v>57</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37</v>
      </c>
      <c r="E13" s="220"/>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c r="E19" s="157"/>
      <c r="F19" s="231"/>
      <c r="G19" s="231"/>
      <c r="H19" s="231"/>
      <c r="I19" s="232"/>
      <c r="J19" s="233"/>
      <c r="K19" s="233"/>
      <c r="L19" s="233"/>
      <c r="M19" s="233"/>
      <c r="N19" s="233"/>
      <c r="O19" s="233"/>
      <c r="P19" s="233"/>
      <c r="Q19" s="233"/>
      <c r="R19" s="233"/>
      <c r="S19" s="233"/>
      <c r="T19" s="233"/>
      <c r="U19" s="233"/>
      <c r="V19" s="234" t="s">
        <v>38</v>
      </c>
    </row>
    <row r="20">
      <c r="A20" s="163"/>
      <c r="B20" s="163">
        <v>18.0</v>
      </c>
      <c r="C20" s="164" t="s">
        <v>25</v>
      </c>
      <c r="D20" s="165" t="str">
        <f>IF(OR(EQ(D14,"Y"),EQ(D15,"Y"),EQ(D16,"Y"),EQ(D17,"Y")),"Y","N")</f>
        <v>N</v>
      </c>
      <c r="E20" s="235"/>
      <c r="F20" s="235"/>
      <c r="G20" s="235"/>
      <c r="H20" s="235"/>
      <c r="I20" s="235"/>
      <c r="J20" s="236"/>
      <c r="K20" s="236"/>
      <c r="L20" s="236"/>
      <c r="M20" s="236"/>
      <c r="N20" s="236"/>
      <c r="O20" s="236"/>
      <c r="P20" s="236"/>
      <c r="Q20" s="236"/>
      <c r="R20" s="236"/>
      <c r="S20" s="236"/>
      <c r="T20" s="236"/>
      <c r="U20" s="236"/>
      <c r="V20" s="207" t="s">
        <v>38</v>
      </c>
    </row>
    <row r="21">
      <c r="A21" s="167">
        <v>4.0</v>
      </c>
      <c r="B21" s="168">
        <v>19.0</v>
      </c>
      <c r="C21" s="168" t="s">
        <v>46</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47</v>
      </c>
      <c r="D25" s="178" t="s">
        <v>37</v>
      </c>
      <c r="J25" s="24"/>
      <c r="K25" s="24"/>
      <c r="L25" s="24"/>
      <c r="M25" s="24"/>
      <c r="N25" s="24"/>
      <c r="O25" s="24"/>
      <c r="P25" s="24"/>
      <c r="Q25" s="24"/>
      <c r="R25" s="24"/>
      <c r="S25" s="24"/>
      <c r="T25" s="24"/>
      <c r="U25" s="24"/>
      <c r="V25" s="24"/>
    </row>
    <row r="26">
      <c r="A26" s="179" t="s">
        <v>49</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50</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51</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52</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53</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49</v>
      </c>
      <c r="B32" s="197"/>
      <c r="C32" s="198" t="s">
        <v>54</v>
      </c>
      <c r="D32" s="199"/>
      <c r="E32" s="199"/>
      <c r="F32" s="199"/>
      <c r="G32" s="199"/>
      <c r="H32" s="199"/>
      <c r="I32" s="199"/>
      <c r="J32" s="199"/>
      <c r="K32" s="199"/>
      <c r="L32" s="199"/>
      <c r="M32" s="199"/>
      <c r="N32" s="199"/>
      <c r="O32" s="199"/>
      <c r="P32" s="199"/>
      <c r="Q32" s="199"/>
      <c r="R32" s="199"/>
      <c r="S32" s="199"/>
      <c r="T32" s="199"/>
      <c r="U32" s="199"/>
      <c r="V32" s="199"/>
    </row>
    <row r="33">
      <c r="A33" s="200" t="s">
        <v>50</v>
      </c>
      <c r="B33" s="194"/>
      <c r="C33" s="200" t="s">
        <v>55</v>
      </c>
      <c r="D33" s="195"/>
      <c r="E33" s="195"/>
      <c r="F33" s="195"/>
      <c r="G33" s="195"/>
      <c r="H33" s="195"/>
      <c r="I33" s="195"/>
      <c r="J33" s="195"/>
      <c r="K33" s="195"/>
      <c r="L33" s="195"/>
      <c r="M33" s="195"/>
      <c r="N33" s="195"/>
      <c r="O33" s="195"/>
      <c r="P33" s="195"/>
      <c r="Q33" s="195"/>
      <c r="R33" s="195"/>
      <c r="S33" s="195"/>
      <c r="T33" s="195"/>
      <c r="U33" s="195"/>
      <c r="V33" s="195"/>
    </row>
    <row r="34">
      <c r="A34" s="196" t="s">
        <v>51</v>
      </c>
      <c r="B34" s="197"/>
      <c r="C34" s="196" t="s">
        <v>56</v>
      </c>
      <c r="D34" s="199"/>
      <c r="E34" s="199"/>
      <c r="F34" s="199"/>
      <c r="G34" s="199"/>
      <c r="H34" s="199"/>
      <c r="I34" s="199"/>
      <c r="J34" s="199"/>
      <c r="K34" s="199"/>
      <c r="L34" s="199"/>
      <c r="M34" s="199"/>
      <c r="N34" s="199"/>
      <c r="O34" s="199"/>
      <c r="P34" s="199"/>
      <c r="Q34" s="199"/>
      <c r="R34" s="199"/>
      <c r="S34" s="199"/>
      <c r="T34" s="199"/>
      <c r="U34" s="199"/>
      <c r="V34" s="199"/>
    </row>
    <row r="35">
      <c r="A35" s="200" t="s">
        <v>52</v>
      </c>
      <c r="B35" s="194"/>
      <c r="C35" s="201" t="s">
        <v>57</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