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<sst xmlns="http://schemas.openxmlformats.org/spreadsheetml/2006/main" count="387" uniqueCount="71">
  <si>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</si>
  <si>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</si>
  <si>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</si>
  <si>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</si>
  <si>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</si>
  <si>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</si>
  <si>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</si>
  <si>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</si>
  <si>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</si>
  <si>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</si>
  <si>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</si>
  <si>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</si>
  <si>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</si>
  <si>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</si>
  <si>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</si>
  <si>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</si>
  <si>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</si>
  <si>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</si>
  <si>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</si>
  <si>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</si>
  <si>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</si>
  <si>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</si>
  <si>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</si>
  <si>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</si>
  <si>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</si>
  <si>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</si>
  <si>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</si>
  <si>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</si>
  <si>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</si>
  <si>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</si>
  <si>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</si>
  <si>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</si>
  <si>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</si>
  <si>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</si>
  <si>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MDE</t>
  </si>
  <si>
    <t>Resource</t>
  </si>
  <si>
    <t>AI/ML</t>
  </si>
  <si>
    <t>n.a.</t>
  </si>
  <si>
    <t>&lt;add your comment here if any&gt;</t>
  </si>
  <si>
    <t>Y</t>
  </si>
  <si>
    <t>Conference</t>
  </si>
  <si>
    <t>MODELS</t>
  </si>
  <si>
    <t>application domain independent</t>
  </si>
  <si>
    <t>Dataset requirements</t>
  </si>
  <si>
    <t>Formal methods</t>
  </si>
  <si>
    <t>Alloy</t>
  </si>
  <si>
    <t>Deep learning</t>
  </si>
  <si>
    <t>requirements engineering</t>
  </si>
  <si>
    <t>Future research directions (as stated by authors, if any)</t>
  </si>
  <si>
    <t>Enanche their proposal by supporting non-functional requirements for dataset building</t>
  </si>
  <si>
    <t>Broaden the scope of dataset requirements to others phases of the dataser creation process</t>
  </si>
  <si>
    <t xml:space="preserve">Reviewer </t>
  </si>
  <si>
    <t>Joan Giner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</si>
  <si>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</si>
  <si>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</si>
  <si>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</si>
  <si>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</si>
  <si>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</si>
  <si>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</si>
  <si>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</si>
  <si>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</si>
  <si>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</si>
  <si>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Process</t>
  </si>
  <si>
    <t>Modelling</t>
  </si>
  <si>
    <t>Requirements</t>
  </si>
  <si>
    <t xml:space="preserve">MODELSWARD </t>
  </si>
  <si>
    <t>Model-Driven Engineering</t>
  </si>
  <si>
    <t>Software Engineering</t>
  </si>
  <si>
    <t>Requirements Engineering</t>
  </si>
  <si>
    <t>EMF</t>
  </si>
  <si>
    <t>Vittoriano Mutillo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</si>
</sst>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&lt;Please report the main contributions of the paper as stated by the authors. If not explicitly elicited, report the main research areas, if not clear from the keywords.&gt;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Resource</v>
      </c>
      <c r="E3" s="13" t="str">
        <f t="shared" ref="E3:F3" si="2">K26</f>
        <v>AI/ML</v>
      </c>
      <c r="F3" s="13" t="str">
        <f t="shared" si="2"/>
        <v>n.a.</v>
      </c>
      <c r="G3" s="13" t="str">
        <f t="shared" ref="G3:H3" si="3">K27</f>
        <v>MDE</v>
      </c>
      <c r="H3" s="13" t="str">
        <f t="shared" si="3"/>
        <v>Process</v>
      </c>
      <c r="I3" s="13" t="str">
        <f t="shared" ref="I3:J3" si="4">K28</f>
        <v>AI/ML</v>
      </c>
      <c r="J3" s="13" t="str">
        <f t="shared" si="4"/>
        <v>Process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Y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Y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Modelling</v>
      </c>
      <c r="D12" s="26" t="str">
        <f>K38</f>
        <v>Requirements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Conference</v>
      </c>
      <c r="D13" s="28" t="str">
        <f t="shared" si="13"/>
        <v>MODELS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Y</v>
      </c>
      <c r="D16" s="26">
        <f t="shared" si="15"/>
        <v>1</v>
      </c>
      <c r="E16" s="26">
        <f>IF(OR(EXACT(C8,"Y")),1,0)</f>
        <v>0</v>
      </c>
      <c r="F16" s="26">
        <f t="shared" si="14"/>
        <v>1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application domain independent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Dataset requirements</v>
      </c>
      <c r="D19" s="35" t="str">
        <f>K58</f>
        <v>Formal methods</v>
      </c>
      <c r="E19" s="35" t="str">
        <f>K59</f>
        <v>Alloy</v>
      </c>
      <c r="F19" s="35" t="str">
        <f>K60</f>
        <v>Deep learning</v>
      </c>
      <c r="G19" s="35" t="str">
        <f>K61</f>
        <v>requirements engineering</v>
      </c>
      <c r="H19" s="36" t="str">
        <f>K62</f>
        <v>Model-Driven Engineering</v>
      </c>
      <c r="I19" s="35" t="str">
        <f>K63</f>
        <v>Software Engineering</v>
      </c>
      <c r="J19" s="35" t="str">
        <f>K64</f>
        <v>Requirements Engineering</v>
      </c>
      <c r="K19" s="35" t="str">
        <f>K65</f>
        <v>EMF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34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MDE</v>
      </c>
      <c r="D25" s="62" t="str">
        <f>'1'!E$3</f>
        <v>Resource</v>
      </c>
      <c r="E25" s="63" t="str">
        <f t="shared" ref="E25:E36" si="18">CONCATENATE(C25," ",D25)</f>
        <v>MDE Resource</v>
      </c>
      <c r="F25" s="63"/>
      <c r="G25" s="63" t="str">
        <f>IFERROR(__xludf.DUMMYFUNCTION("IFNA(UNIQUE(FILTER(E25:E36, E25:E36&lt;&gt;""n.a. n.a."")),""n.a."")"),"MDE Resource")</f>
        <v>MDE Resource</v>
      </c>
      <c r="H25" s="63"/>
      <c r="I25" s="63" t="str">
        <f>IFERROR(__xludf.DUMMYFUNCTION("IFERROR(SPLIT($G25,"" ""),"""")"),"MDE")</f>
        <v>MDE</v>
      </c>
      <c r="J25" s="63" t="str">
        <f>IFERROR(__xludf.DUMMYFUNCTION("""COMPUTED_VALUE"""),"Resource")</f>
        <v>Resource</v>
      </c>
      <c r="K25" s="64" t="str">
        <f t="shared" ref="K25:L25" si="17">IF(NOT(I25=""),I25,"n.a.")</f>
        <v>MDE</v>
      </c>
      <c r="L25" s="64" t="str">
        <f t="shared" si="17"/>
        <v>Resource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AI/ML</v>
      </c>
      <c r="D26" s="62" t="str">
        <f>'1'!G$3</f>
        <v>n.a.</v>
      </c>
      <c r="E26" s="69" t="str">
        <f t="shared" si="18"/>
        <v>AI/ML n.a.</v>
      </c>
      <c r="F26" s="69"/>
      <c r="G26" s="69" t="str">
        <f>IFERROR(__xludf.DUMMYFUNCTION("""COMPUTED_VALUE"""),"AI/ML n.a.")</f>
        <v>AI/ML n.a.</v>
      </c>
      <c r="H26" s="69"/>
      <c r="I26" s="69" t="str">
        <f>IFERROR(__xludf.DUMMYFUNCTION("IFERROR(SPLIT($G26,"" ""),"""")"),"AI/ML")</f>
        <v>AI/ML</v>
      </c>
      <c r="J26" s="69" t="str">
        <f>IFERROR(__xludf.DUMMYFUNCTION("""COMPUTED_VALUE"""),"n.a.")</f>
        <v>n.a.</v>
      </c>
      <c r="K26" s="70" t="str">
        <f t="shared" ref="K26:L26" si="19">IF(NOT(I26=""),I26,"n.a.")</f>
        <v>AI/ML</v>
      </c>
      <c r="L26" s="70" t="str">
        <f t="shared" si="19"/>
        <v>n.a.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 t="str">
        <f>IFERROR(__xludf.DUMMYFUNCTION("""COMPUTED_VALUE"""),"MDE Process")</f>
        <v>MDE Process</v>
      </c>
      <c r="H27" s="63"/>
      <c r="I27" s="63" t="str">
        <f>IFERROR(__xludf.DUMMYFUNCTION("IFERROR(SPLIT($G27,"" ""),"""")"),"MDE")</f>
        <v>MDE</v>
      </c>
      <c r="J27" s="63" t="str">
        <f>IFERROR(__xludf.DUMMYFUNCTION("""COMPUTED_VALUE"""),"Process")</f>
        <v>Process</v>
      </c>
      <c r="K27" s="64" t="str">
        <f t="shared" ref="K27:L27" si="20">IF(NOT(I27=""),I27,"n.a.")</f>
        <v>MDE</v>
      </c>
      <c r="L27" s="64" t="str">
        <f t="shared" si="20"/>
        <v>Process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MDE</v>
      </c>
      <c r="D28" s="72" t="str">
        <f>'2'!E$3</f>
        <v>Process</v>
      </c>
      <c r="E28" s="69" t="str">
        <f t="shared" si="18"/>
        <v>MDE Process</v>
      </c>
      <c r="F28" s="69"/>
      <c r="G28" s="69" t="str">
        <f>IFERROR(__xludf.DUMMYFUNCTION("""COMPUTED_VALUE"""),"AI/ML Process")</f>
        <v>AI/ML Process</v>
      </c>
      <c r="H28" s="69"/>
      <c r="I28" s="69" t="str">
        <f>IFERROR(__xludf.DUMMYFUNCTION("IFERROR(SPLIT($G28,"" ""),"""")"),"AI/ML")</f>
        <v>AI/ML</v>
      </c>
      <c r="J28" s="69" t="str">
        <f>IFERROR(__xludf.DUMMYFUNCTION("""COMPUTED_VALUE"""),"Process")</f>
        <v>Process</v>
      </c>
      <c r="K28" s="70" t="str">
        <f t="shared" ref="K28:L28" si="21">IF(NOT(I28=""),I28,"n.a.")</f>
        <v>AI/ML</v>
      </c>
      <c r="L28" s="70" t="str">
        <f t="shared" si="21"/>
        <v>Process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AI/ML</v>
      </c>
      <c r="D29" s="72" t="str">
        <f>'2'!G$3</f>
        <v>Process</v>
      </c>
      <c r="E29" s="63" t="str">
        <f t="shared" si="18"/>
        <v>AI/ML Process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MDE</v>
      </c>
      <c r="D30" s="72" t="str">
        <f>'2'!I$3</f>
        <v>Resource</v>
      </c>
      <c r="E30" s="69" t="str">
        <f t="shared" si="18"/>
        <v>MDE Resource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n.a.</v>
      </c>
      <c r="D37" s="86"/>
      <c r="E37" s="86"/>
      <c r="F37" s="86"/>
      <c r="G37" s="86" t="str">
        <f>IFERROR(__xludf.DUMMYFUNCTION("IFNA(UNIQUE(FILTER(C37:C46, C37:C46&lt;&gt;""n.a."")),""n.a."")"),"Modelling")</f>
        <v>Modelling</v>
      </c>
      <c r="H37" s="86"/>
      <c r="I37" s="87" t="str">
        <f t="shared" ref="I37:I66" si="27">G37</f>
        <v>Modelling</v>
      </c>
      <c r="J37" s="86"/>
      <c r="K37" s="88" t="str">
        <f t="shared" ref="K37:K68" si="28">IF(NOT(I37=""),I37,"n.a.")</f>
        <v>Modelling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n.a.</v>
      </c>
      <c r="D38" s="92"/>
      <c r="E38" s="92"/>
      <c r="F38" s="92"/>
      <c r="G38" s="92" t="str">
        <f>IFERROR(__xludf.DUMMYFUNCTION("""COMPUTED_VALUE"""),"Requirements")</f>
        <v>Requirements</v>
      </c>
      <c r="H38" s="92"/>
      <c r="I38" s="69" t="str">
        <f t="shared" si="27"/>
        <v>Requirements</v>
      </c>
      <c r="J38" s="92"/>
      <c r="K38" s="70" t="str">
        <f t="shared" si="28"/>
        <v>Requirements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Modelling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Requirements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application domain independent</v>
      </c>
      <c r="D47" s="86"/>
      <c r="E47" s="86"/>
      <c r="F47" s="86"/>
      <c r="G47" s="86" t="str">
        <f>IFERROR(__xludf.DUMMYFUNCTION("IFNA(UNIQUE(FILTER(C47:C56, C47:C56&lt;&gt;""n.a."")),""n.a."")"),"application domain independent")</f>
        <v>application domain independent</v>
      </c>
      <c r="H47" s="86"/>
      <c r="I47" s="87" t="str">
        <f t="shared" si="27"/>
        <v>application domain independent</v>
      </c>
      <c r="J47" s="86"/>
      <c r="K47" s="88" t="str">
        <f t="shared" si="28"/>
        <v>application domain independent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application domain independent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Dataset requirements</v>
      </c>
      <c r="D57" s="101"/>
      <c r="E57" s="101"/>
      <c r="F57" s="101"/>
      <c r="G57" s="86" t="str">
        <f>IFERROR(__xludf.DUMMYFUNCTION("IFNA(UNIQUE(FILTER(C57:C66, C57:C66&lt;&gt;""n.a."")),""n.a."")"),"Dataset requirements")</f>
        <v>Dataset requirements</v>
      </c>
      <c r="H57" s="101"/>
      <c r="I57" s="87" t="str">
        <f t="shared" si="27"/>
        <v>Dataset requirements</v>
      </c>
      <c r="J57" s="101"/>
      <c r="K57" s="88" t="str">
        <f t="shared" si="28"/>
        <v>Dataset requirements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Formal methods</v>
      </c>
      <c r="D58" s="92"/>
      <c r="E58" s="92"/>
      <c r="F58" s="92"/>
      <c r="G58" s="92" t="str">
        <f>IFERROR(__xludf.DUMMYFUNCTION("""COMPUTED_VALUE"""),"Formal methods")</f>
        <v>Formal methods</v>
      </c>
      <c r="H58" s="92"/>
      <c r="I58" s="69" t="str">
        <f t="shared" si="27"/>
        <v>Formal methods</v>
      </c>
      <c r="J58" s="92"/>
      <c r="K58" s="70" t="str">
        <f t="shared" si="28"/>
        <v>Formal methods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Alloy</v>
      </c>
      <c r="D59" s="94"/>
      <c r="E59" s="94"/>
      <c r="F59" s="94"/>
      <c r="G59" s="94" t="str">
        <f>IFERROR(__xludf.DUMMYFUNCTION("""COMPUTED_VALUE"""),"Alloy")</f>
        <v>Alloy</v>
      </c>
      <c r="H59" s="94"/>
      <c r="I59" s="63" t="str">
        <f t="shared" si="27"/>
        <v>Alloy</v>
      </c>
      <c r="J59" s="94"/>
      <c r="K59" s="64" t="str">
        <f t="shared" si="28"/>
        <v>Alloy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Deep learning</v>
      </c>
      <c r="D60" s="92"/>
      <c r="E60" s="92"/>
      <c r="F60" s="92"/>
      <c r="G60" s="92" t="str">
        <f>IFERROR(__xludf.DUMMYFUNCTION("""COMPUTED_VALUE"""),"Deep learning")</f>
        <v>Deep learning</v>
      </c>
      <c r="H60" s="92"/>
      <c r="I60" s="69" t="str">
        <f t="shared" si="27"/>
        <v>Deep learning</v>
      </c>
      <c r="J60" s="92"/>
      <c r="K60" s="70" t="str">
        <f t="shared" si="28"/>
        <v>Deep learning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requirements engineering</v>
      </c>
      <c r="D61" s="94"/>
      <c r="E61" s="94"/>
      <c r="F61" s="94"/>
      <c r="G61" s="94" t="str">
        <f>IFERROR(__xludf.DUMMYFUNCTION("""COMPUTED_VALUE"""),"requirements engineering")</f>
        <v>requirements engineering</v>
      </c>
      <c r="H61" s="94"/>
      <c r="I61" s="63" t="str">
        <f t="shared" si="27"/>
        <v>requirements engineering</v>
      </c>
      <c r="J61" s="94"/>
      <c r="K61" s="64" t="str">
        <f t="shared" si="28"/>
        <v>requirements engineering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Model-Driven Engineering</v>
      </c>
      <c r="D62" s="92"/>
      <c r="E62" s="92"/>
      <c r="F62" s="92"/>
      <c r="G62" s="92" t="str">
        <f>IFERROR(__xludf.DUMMYFUNCTION("""COMPUTED_VALUE"""),"Model-Driven Engineering")</f>
        <v>Model-Driven Engineering</v>
      </c>
      <c r="H62" s="92"/>
      <c r="I62" s="69" t="str">
        <f t="shared" si="27"/>
        <v>Model-Driven Engineering</v>
      </c>
      <c r="J62" s="92"/>
      <c r="K62" s="70" t="str">
        <f t="shared" si="28"/>
        <v>Model-Driven Engineering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Software Engineering</v>
      </c>
      <c r="D63" s="94"/>
      <c r="E63" s="94"/>
      <c r="F63" s="94"/>
      <c r="G63" s="94" t="str">
        <f>IFERROR(__xludf.DUMMYFUNCTION("""COMPUTED_VALUE"""),"Software Engineering")</f>
        <v>Software Engineering</v>
      </c>
      <c r="H63" s="94"/>
      <c r="I63" s="63" t="str">
        <f t="shared" si="27"/>
        <v>Software Engineering</v>
      </c>
      <c r="J63" s="94"/>
      <c r="K63" s="64" t="str">
        <f t="shared" si="28"/>
        <v>Software Engineering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Requirements Engineering</v>
      </c>
      <c r="D64" s="92"/>
      <c r="E64" s="92"/>
      <c r="F64" s="92"/>
      <c r="G64" s="92" t="str">
        <f>IFERROR(__xludf.DUMMYFUNCTION("""COMPUTED_VALUE"""),"Requirements Engineering")</f>
        <v>Requirements Engineering</v>
      </c>
      <c r="H64" s="92"/>
      <c r="I64" s="69" t="str">
        <f t="shared" si="27"/>
        <v>Requirements Engineering</v>
      </c>
      <c r="J64" s="92"/>
      <c r="K64" s="70" t="str">
        <f t="shared" si="28"/>
        <v>Requirements Engineering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EMF</v>
      </c>
      <c r="D65" s="94"/>
      <c r="E65" s="94"/>
      <c r="F65" s="94"/>
      <c r="G65" s="94" t="str">
        <f>IFERROR(__xludf.DUMMYFUNCTION("""COMPUTED_VALUE"""),"EMF")</f>
        <v>EMF</v>
      </c>
      <c r="H65" s="94"/>
      <c r="I65" s="63" t="str">
        <f t="shared" si="27"/>
        <v>EMF</v>
      </c>
      <c r="J65" s="94"/>
      <c r="K65" s="64" t="str">
        <f t="shared" si="28"/>
        <v>EMF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Alloy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Conference</v>
      </c>
      <c r="D67" s="13" t="str">
        <f>'1'!E13</f>
        <v>MODELS</v>
      </c>
      <c r="E67" s="63" t="str">
        <f t="shared" ref="E67:E68" si="29">CONCATENATE(C67,"---",D67)</f>
        <v>Conference---MODELS</v>
      </c>
      <c r="F67" s="63"/>
      <c r="G67" s="63" t="str">
        <f>IFERROR(__xludf.DUMMYFUNCTION("IFNA(UNIQUE(FILTER(E67:E68, E67:E68&lt;&gt;""n.a"")),""n.a."")"),"Conference---MODELS")</f>
        <v>Conference---MODELS</v>
      </c>
      <c r="H67" s="63"/>
      <c r="I67" s="63" t="str">
        <f>IFERROR(__xludf.DUMMYFUNCTION("IFERROR(SPLIT($G67,""---""),"""")"),"Conference")</f>
        <v>Conference</v>
      </c>
      <c r="J67" s="63" t="str">
        <f>IFERROR(__xludf.DUMMYFUNCTION("""COMPUTED_VALUE"""),"MODELS")</f>
        <v>MODELS</v>
      </c>
      <c r="K67" s="64" t="str">
        <f t="shared" si="28"/>
        <v>Conference</v>
      </c>
      <c r="L67" s="64" t="str">
        <f>IF(NOT(J67=""),J67,"n.a.")</f>
        <v>MODELS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Conference</v>
      </c>
      <c r="D68" s="26" t="str">
        <f>'2'!E13</f>
        <v>MODELSWARD </v>
      </c>
      <c r="E68" s="69" t="str">
        <f t="shared" si="29"/>
        <v>Conference---MODELSWARD </v>
      </c>
      <c r="F68" s="69"/>
      <c r="G68" s="69" t="str">
        <f>IFERROR(__xludf.DUMMYFUNCTION("""COMPUTED_VALUE"""),"Conference---MODELSWARD ")</f>
        <v>Conference---MODELSWARD </v>
      </c>
      <c r="H68" s="69"/>
      <c r="I68" s="69" t="str">
        <f>IFERROR(__xludf.DUMMYFUNCTION("IFERROR(SPLIT($G68,""---""),"""")"),"Conference")</f>
        <v>Conference</v>
      </c>
      <c r="J68" s="69" t="str">
        <f>IFERROR(__xludf.DUMMYFUNCTION("""COMPUTED_VALUE"""),"MODELSWARD ")</f>
        <v>MODELSWARD </v>
      </c>
      <c r="K68" s="70" t="str">
        <f t="shared" si="28"/>
        <v>Conference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37</v>
      </c>
      <c r="I3" s="115" t="s">
        <v>37</v>
      </c>
      <c r="J3" s="115" t="s">
        <v>37</v>
      </c>
      <c r="K3" s="115" t="s">
        <v>37</v>
      </c>
      <c r="L3" s="115" t="s">
        <v>37</v>
      </c>
      <c r="M3" s="115" t="s">
        <v>37</v>
      </c>
      <c r="N3" s="115" t="s">
        <v>37</v>
      </c>
      <c r="O3" s="115" t="s">
        <v>37</v>
      </c>
      <c r="P3" s="115" t="s">
        <v>37</v>
      </c>
      <c r="Q3" s="115" t="s">
        <v>37</v>
      </c>
      <c r="R3" s="115" t="s">
        <v>37</v>
      </c>
      <c r="S3" s="115" t="s">
        <v>37</v>
      </c>
      <c r="T3" s="115" t="s">
        <v>37</v>
      </c>
      <c r="U3" s="115" t="s">
        <v>37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37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38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39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38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37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38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37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38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37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38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37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38</v>
      </c>
      <c r="W9" s="132"/>
    </row>
    <row r="10">
      <c r="A10" s="108">
        <v>2.0</v>
      </c>
      <c r="B10" s="138">
        <v>8.0</v>
      </c>
      <c r="C10" s="138" t="s">
        <v>15</v>
      </c>
      <c r="D10" s="140" t="s">
        <v>37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38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39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38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37</v>
      </c>
      <c r="E12" s="140" t="s">
        <v>37</v>
      </c>
      <c r="F12" s="140" t="s">
        <v>37</v>
      </c>
      <c r="G12" s="140" t="s">
        <v>37</v>
      </c>
      <c r="H12" s="140" t="s">
        <v>37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38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40</v>
      </c>
      <c r="E13" s="147" t="s">
        <v>41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38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38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38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Y</v>
      </c>
      <c r="E16" s="150">
        <f t="shared" si="3"/>
        <v>1</v>
      </c>
      <c r="F16" s="150">
        <f>IF(OR(EXACT(D8,"Y")),1,0)</f>
        <v>0</v>
      </c>
      <c r="G16" s="150">
        <f t="shared" si="2"/>
        <v>1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38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38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42</v>
      </c>
      <c r="E18" s="120" t="s">
        <v>37</v>
      </c>
      <c r="F18" s="120" t="s">
        <v>37</v>
      </c>
      <c r="G18" s="120" t="s">
        <v>37</v>
      </c>
      <c r="H18" s="120" t="s">
        <v>37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38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43</v>
      </c>
      <c r="E19" s="158" t="s">
        <v>44</v>
      </c>
      <c r="F19" s="159" t="s">
        <v>45</v>
      </c>
      <c r="G19" s="159" t="s">
        <v>46</v>
      </c>
      <c r="H19" s="159" t="s">
        <v>47</v>
      </c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38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38</v>
      </c>
      <c r="W20" s="113"/>
    </row>
    <row r="21">
      <c r="A21" s="167">
        <v>4.0</v>
      </c>
      <c r="B21" s="168">
        <v>19.0</v>
      </c>
      <c r="C21" s="168" t="s">
        <v>48</v>
      </c>
      <c r="D21" s="169" t="s">
        <v>49</v>
      </c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69" t="s">
        <v>50</v>
      </c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4"/>
      <c r="W22" s="175"/>
    </row>
    <row r="23">
      <c r="D23" s="176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5"/>
    </row>
    <row r="24">
      <c r="D24" s="176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4"/>
      <c r="W24" s="175"/>
    </row>
    <row r="25">
      <c r="A25" s="177"/>
      <c r="B25" s="177"/>
      <c r="C25" s="178" t="s">
        <v>51</v>
      </c>
      <c r="D25" s="178" t="s">
        <v>52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53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54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55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56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57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53</v>
      </c>
      <c r="B32" s="197"/>
      <c r="C32" s="198" t="s">
        <v>58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54</v>
      </c>
      <c r="B33" s="194"/>
      <c r="C33" s="200" t="s">
        <v>59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55</v>
      </c>
      <c r="B34" s="197"/>
      <c r="C34" s="196" t="s">
        <v>60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56</v>
      </c>
      <c r="B35" s="194"/>
      <c r="C35" s="201" t="s">
        <v>61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34</v>
      </c>
      <c r="E3" s="115" t="s">
        <v>62</v>
      </c>
      <c r="F3" s="115" t="s">
        <v>36</v>
      </c>
      <c r="G3" s="115" t="s">
        <v>62</v>
      </c>
      <c r="H3" s="115" t="s">
        <v>34</v>
      </c>
      <c r="I3" s="115" t="s">
        <v>35</v>
      </c>
      <c r="J3" s="115" t="s">
        <v>37</v>
      </c>
      <c r="K3" s="115" t="s">
        <v>37</v>
      </c>
      <c r="L3" s="115" t="s">
        <v>37</v>
      </c>
      <c r="M3" s="115" t="s">
        <v>37</v>
      </c>
      <c r="N3" s="115" t="s">
        <v>37</v>
      </c>
      <c r="O3" s="115" t="s">
        <v>37</v>
      </c>
      <c r="P3" s="115" t="s">
        <v>37</v>
      </c>
      <c r="Q3" s="115" t="s">
        <v>37</v>
      </c>
      <c r="R3" s="115" t="s">
        <v>37</v>
      </c>
      <c r="S3" s="115" t="s">
        <v>37</v>
      </c>
      <c r="T3" s="115" t="s">
        <v>37</v>
      </c>
      <c r="U3" s="115" t="s">
        <v>37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37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38</v>
      </c>
    </row>
    <row r="5">
      <c r="A5" s="126">
        <v>1.0</v>
      </c>
      <c r="B5" s="208">
        <v>3.0</v>
      </c>
      <c r="C5" s="209" t="s">
        <v>10</v>
      </c>
      <c r="D5" s="129" t="s">
        <v>39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38</v>
      </c>
    </row>
    <row r="6">
      <c r="A6" s="108">
        <v>1.0</v>
      </c>
      <c r="B6" s="203">
        <v>4.0</v>
      </c>
      <c r="C6" s="204" t="s">
        <v>11</v>
      </c>
      <c r="D6" s="120" t="s">
        <v>37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38</v>
      </c>
    </row>
    <row r="7">
      <c r="A7" s="126">
        <v>1.0</v>
      </c>
      <c r="B7" s="212">
        <v>5.0</v>
      </c>
      <c r="C7" s="213" t="s">
        <v>12</v>
      </c>
      <c r="D7" s="136" t="s">
        <v>37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38</v>
      </c>
    </row>
    <row r="8">
      <c r="A8" s="108">
        <v>1.0</v>
      </c>
      <c r="B8" s="215">
        <v>6.0</v>
      </c>
      <c r="C8" s="216" t="s">
        <v>13</v>
      </c>
      <c r="D8" s="140" t="s">
        <v>37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38</v>
      </c>
    </row>
    <row r="9">
      <c r="A9" s="126">
        <v>1.0</v>
      </c>
      <c r="B9" s="212">
        <v>7.0</v>
      </c>
      <c r="C9" s="213" t="s">
        <v>14</v>
      </c>
      <c r="D9" s="136" t="s">
        <v>37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38</v>
      </c>
    </row>
    <row r="10">
      <c r="A10" s="108">
        <v>2.0</v>
      </c>
      <c r="B10" s="215">
        <v>8.0</v>
      </c>
      <c r="C10" s="215" t="s">
        <v>15</v>
      </c>
      <c r="D10" s="140">
        <v>1.0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38</v>
      </c>
    </row>
    <row r="11">
      <c r="A11" s="126">
        <v>2.0</v>
      </c>
      <c r="B11" s="212">
        <v>9.0</v>
      </c>
      <c r="C11" s="218" t="s">
        <v>16</v>
      </c>
      <c r="D11" s="145" t="s">
        <v>39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38</v>
      </c>
    </row>
    <row r="12">
      <c r="A12" s="108" t="s">
        <v>32</v>
      </c>
      <c r="B12" s="215">
        <v>10.0</v>
      </c>
      <c r="C12" s="215" t="s">
        <v>17</v>
      </c>
      <c r="D12" s="140" t="s">
        <v>63</v>
      </c>
      <c r="E12" s="219" t="s">
        <v>64</v>
      </c>
      <c r="F12" s="219" t="s">
        <v>37</v>
      </c>
      <c r="G12" s="219" t="s">
        <v>37</v>
      </c>
      <c r="H12" s="219" t="s">
        <v>37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38</v>
      </c>
    </row>
    <row r="13">
      <c r="A13" s="126">
        <v>3.0</v>
      </c>
      <c r="B13" s="212">
        <v>11.0</v>
      </c>
      <c r="C13" s="212" t="s">
        <v>18</v>
      </c>
      <c r="D13" s="136" t="s">
        <v>40</v>
      </c>
      <c r="E13" s="220" t="s">
        <v>65</v>
      </c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38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38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38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Y</v>
      </c>
      <c r="E16" s="222">
        <f t="shared" si="3"/>
        <v>1</v>
      </c>
      <c r="F16" s="223">
        <f>IF(OR(EXACT(D8,"Y")),1,0)</f>
        <v>0</v>
      </c>
      <c r="G16" s="223">
        <f t="shared" si="2"/>
        <v>1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38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38</v>
      </c>
    </row>
    <row r="18">
      <c r="A18" s="108">
        <v>3.0</v>
      </c>
      <c r="B18" s="228">
        <v>16.0</v>
      </c>
      <c r="C18" s="203" t="s">
        <v>23</v>
      </c>
      <c r="D18" s="229" t="s">
        <v>42</v>
      </c>
      <c r="E18" s="229" t="s">
        <v>37</v>
      </c>
      <c r="F18" s="229" t="s">
        <v>37</v>
      </c>
      <c r="G18" s="229" t="s">
        <v>37</v>
      </c>
      <c r="H18" s="229" t="s">
        <v>37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38</v>
      </c>
    </row>
    <row r="19">
      <c r="A19" s="126">
        <v>3.0</v>
      </c>
      <c r="B19" s="156">
        <v>17.0</v>
      </c>
      <c r="C19" s="156" t="s">
        <v>24</v>
      </c>
      <c r="D19" s="157" t="s">
        <v>66</v>
      </c>
      <c r="E19" s="157" t="s">
        <v>67</v>
      </c>
      <c r="F19" s="230" t="s">
        <v>68</v>
      </c>
      <c r="G19" s="230" t="s">
        <v>69</v>
      </c>
      <c r="H19" s="230" t="s">
        <v>45</v>
      </c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38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38</v>
      </c>
    </row>
    <row r="21">
      <c r="A21" s="167">
        <v>4.0</v>
      </c>
      <c r="B21" s="168">
        <v>19.0</v>
      </c>
      <c r="C21" s="168" t="s">
        <v>48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6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4"/>
    </row>
    <row r="23">
      <c r="D23" s="176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6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4"/>
    </row>
    <row r="25">
      <c r="A25" s="177"/>
      <c r="B25" s="177"/>
      <c r="C25" s="178" t="s">
        <v>51</v>
      </c>
      <c r="D25" s="178" t="s">
        <v>70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53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54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55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56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57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53</v>
      </c>
      <c r="B32" s="197"/>
      <c r="C32" s="198" t="s">
        <v>58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54</v>
      </c>
      <c r="B33" s="194"/>
      <c r="C33" s="200" t="s">
        <v>59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55</v>
      </c>
      <c r="B34" s="197"/>
      <c r="C34" s="196" t="s">
        <v>60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56</v>
      </c>
      <c r="B35" s="194"/>
      <c r="C35" s="201" t="s">
        <v>61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37</v>
      </c>
      <c r="E3" s="115" t="s">
        <v>37</v>
      </c>
      <c r="F3" s="115" t="s">
        <v>37</v>
      </c>
      <c r="G3" s="115" t="s">
        <v>37</v>
      </c>
      <c r="H3" s="115" t="s">
        <v>37</v>
      </c>
      <c r="I3" s="115" t="s">
        <v>37</v>
      </c>
      <c r="J3" s="115" t="s">
        <v>37</v>
      </c>
      <c r="K3" s="115" t="s">
        <v>37</v>
      </c>
      <c r="L3" s="115" t="s">
        <v>37</v>
      </c>
      <c r="M3" s="115" t="s">
        <v>37</v>
      </c>
      <c r="N3" s="115" t="s">
        <v>37</v>
      </c>
      <c r="O3" s="115" t="s">
        <v>37</v>
      </c>
      <c r="P3" s="115" t="s">
        <v>37</v>
      </c>
      <c r="Q3" s="115" t="s">
        <v>37</v>
      </c>
      <c r="R3" s="115" t="s">
        <v>37</v>
      </c>
      <c r="S3" s="115" t="s">
        <v>37</v>
      </c>
      <c r="T3" s="115" t="s">
        <v>37</v>
      </c>
      <c r="U3" s="115" t="s">
        <v>37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37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38</v>
      </c>
    </row>
    <row r="5">
      <c r="A5" s="126">
        <v>1.0</v>
      </c>
      <c r="B5" s="208">
        <v>3.0</v>
      </c>
      <c r="C5" s="209" t="s">
        <v>10</v>
      </c>
      <c r="D5" s="129" t="s">
        <v>37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38</v>
      </c>
    </row>
    <row r="6">
      <c r="A6" s="108">
        <v>1.0</v>
      </c>
      <c r="B6" s="203">
        <v>4.0</v>
      </c>
      <c r="C6" s="204" t="s">
        <v>11</v>
      </c>
      <c r="D6" s="120" t="s">
        <v>37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38</v>
      </c>
    </row>
    <row r="7">
      <c r="A7" s="126">
        <v>1.0</v>
      </c>
      <c r="B7" s="212">
        <v>5.0</v>
      </c>
      <c r="C7" s="213" t="s">
        <v>12</v>
      </c>
      <c r="D7" s="136" t="s">
        <v>37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38</v>
      </c>
    </row>
    <row r="8">
      <c r="A8" s="108">
        <v>1.0</v>
      </c>
      <c r="B8" s="215">
        <v>6.0</v>
      </c>
      <c r="C8" s="216" t="s">
        <v>13</v>
      </c>
      <c r="D8" s="140" t="s">
        <v>37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38</v>
      </c>
    </row>
    <row r="9">
      <c r="A9" s="126">
        <v>1.0</v>
      </c>
      <c r="B9" s="212">
        <v>7.0</v>
      </c>
      <c r="C9" s="213" t="s">
        <v>14</v>
      </c>
      <c r="D9" s="136" t="s">
        <v>37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38</v>
      </c>
    </row>
    <row r="10">
      <c r="A10" s="108">
        <v>2.0</v>
      </c>
      <c r="B10" s="215">
        <v>8.0</v>
      </c>
      <c r="C10" s="215" t="s">
        <v>15</v>
      </c>
      <c r="D10" s="140" t="s">
        <v>37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38</v>
      </c>
    </row>
    <row r="11">
      <c r="A11" s="126">
        <v>2.0</v>
      </c>
      <c r="B11" s="212">
        <v>9.0</v>
      </c>
      <c r="C11" s="218" t="s">
        <v>16</v>
      </c>
      <c r="D11" s="145" t="s">
        <v>37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38</v>
      </c>
    </row>
    <row r="12">
      <c r="A12" s="108" t="s">
        <v>32</v>
      </c>
      <c r="B12" s="215">
        <v>10.0</v>
      </c>
      <c r="C12" s="215" t="s">
        <v>17</v>
      </c>
      <c r="D12" s="140" t="s">
        <v>37</v>
      </c>
      <c r="E12" s="219" t="s">
        <v>37</v>
      </c>
      <c r="F12" s="219" t="s">
        <v>37</v>
      </c>
      <c r="G12" s="219" t="s">
        <v>37</v>
      </c>
      <c r="H12" s="219" t="s">
        <v>37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38</v>
      </c>
    </row>
    <row r="13">
      <c r="A13" s="126">
        <v>3.0</v>
      </c>
      <c r="B13" s="212">
        <v>11.0</v>
      </c>
      <c r="C13" s="212" t="s">
        <v>18</v>
      </c>
      <c r="D13" s="136" t="s">
        <v>37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38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38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38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38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38</v>
      </c>
    </row>
    <row r="18">
      <c r="A18" s="108">
        <v>3.0</v>
      </c>
      <c r="B18" s="228">
        <v>16.0</v>
      </c>
      <c r="C18" s="203" t="s">
        <v>23</v>
      </c>
      <c r="D18" s="229" t="s">
        <v>37</v>
      </c>
      <c r="E18" s="229" t="s">
        <v>37</v>
      </c>
      <c r="F18" s="229" t="s">
        <v>37</v>
      </c>
      <c r="G18" s="229" t="s">
        <v>37</v>
      </c>
      <c r="H18" s="229" t="s">
        <v>37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38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38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38</v>
      </c>
    </row>
    <row r="21">
      <c r="A21" s="167">
        <v>4.0</v>
      </c>
      <c r="B21" s="168">
        <v>19.0</v>
      </c>
      <c r="C21" s="168" t="s">
        <v>48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6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4"/>
    </row>
    <row r="23">
      <c r="D23" s="176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6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4"/>
    </row>
    <row r="25">
      <c r="A25" s="177"/>
      <c r="B25" s="177"/>
      <c r="C25" s="178" t="s">
        <v>51</v>
      </c>
      <c r="D25" s="178" t="s">
        <v>37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53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54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55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56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57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53</v>
      </c>
      <c r="B32" s="197"/>
      <c r="C32" s="198" t="s">
        <v>58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54</v>
      </c>
      <c r="B33" s="194"/>
      <c r="C33" s="200" t="s">
        <v>59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55</v>
      </c>
      <c r="B34" s="197"/>
      <c r="C34" s="196" t="s">
        <v>60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56</v>
      </c>
      <c r="B35" s="194"/>
      <c r="C35" s="201" t="s">
        <v>61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