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<sst xmlns="http://schemas.openxmlformats.org/spreadsheetml/2006/main" count="385" uniqueCount="66">
  <si>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</si>
  <si>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</si>
  <si>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</si>
  <si>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</si>
  <si>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</si>
  <si>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</si>
  <si>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</si>
  <si>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</si>
  <si>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</si>
  <si>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</si>
  <si>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</si>
  <si>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</si>
  <si>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</si>
  <si>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</si>
  <si>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</si>
  <si>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</si>
  <si>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</si>
  <si>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</si>
  <si>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</si>
  <si>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</si>
  <si>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</si>
  <si>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</si>
  <si>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</si>
  <si>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</si>
  <si>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</si>
  <si>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</si>
  <si>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</si>
  <si>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</si>
  <si>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</si>
  <si>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</si>
  <si>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</si>
  <si>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</si>
  <si>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</si>
  <si>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</si>
  <si>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MDE</t>
  </si>
  <si>
    <t>Resource</t>
  </si>
  <si>
    <t>AI/ML</t>
  </si>
  <si>
    <t>n.a.</t>
  </si>
  <si>
    <t>&lt;add your comment here if any&gt;</t>
  </si>
  <si>
    <t>N</t>
  </si>
  <si>
    <t>Modelling</t>
  </si>
  <si>
    <t>Conference</t>
  </si>
  <si>
    <t>MODELS</t>
  </si>
  <si>
    <t>application domain independent</t>
  </si>
  <si>
    <t>Domain-specific modeling</t>
  </si>
  <si>
    <t>machine learning</t>
  </si>
  <si>
    <t>case study</t>
  </si>
  <si>
    <t>Future research directions (as stated by authors, if any)</t>
  </si>
  <si>
    <t xml:space="preserve">Reviewer </t>
  </si>
  <si>
    <t>Joan Giner</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</si>
  <si>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</si>
  <si>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</si>
  <si>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</si>
  <si>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</si>
  <si>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</si>
  <si>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</si>
  <si>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</si>
  <si>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</si>
  <si>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</si>
  <si>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Y</t>
  </si>
  <si>
    <t>model-driven engineering</t>
  </si>
  <si>
    <t xml:space="preserve"> artificial intelligence</t>
  </si>
  <si>
    <t>domain specific
modeling</t>
  </si>
  <si>
    <t>tools</t>
  </si>
  <si>
    <t>the authors stated: " Subsequently, we conduct a functional comparison of the two frameworks, setting out an analysis base to include a broad range of design considerations, such as the problem domain, methods for the ML integration into larger systems, and supported ML methods, as well as topics of recent intense interest to the ML community, such as AutoML and MLOps", but they do not consider MLOps or DevOps topics in the paper.</t>
  </si>
  <si>
    <t>Vittoriano Mutillo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</si>
</sst>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&lt;Please report the main contributions of the paper as stated by the authors. If not explicitly elicited, report the main research areas, if not clear from the keywords.&gt;</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Resource</v>
      </c>
      <c r="E3" s="13" t="str">
        <f t="shared" ref="E3:F3" si="2">K26</f>
        <v>AI/ML</v>
      </c>
      <c r="F3" s="13" t="str">
        <f t="shared" si="2"/>
        <v>n.a.</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Modelling</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Conference</v>
      </c>
      <c r="D13" s="28" t="str">
        <f t="shared" si="13"/>
        <v>MODELS</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Domain-specific modeling</v>
      </c>
      <c r="D19" s="35" t="str">
        <f>K58</f>
        <v>machine learning</v>
      </c>
      <c r="E19" s="35" t="str">
        <f>K59</f>
        <v>case study</v>
      </c>
      <c r="F19" s="35" t="str">
        <f>K60</f>
        <v>model-driven engineering</v>
      </c>
      <c r="G19" s="35" t="str">
        <f>K61</f>
        <v> artificial intelligence</v>
      </c>
      <c r="H19" s="36" t="str">
        <f>K62</f>
        <v>domain specific
modeling</v>
      </c>
      <c r="I19" s="35" t="str">
        <f>K63</f>
        <v>tools</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N</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MDE</v>
      </c>
      <c r="D25" s="62" t="str">
        <f>'1'!E$3</f>
        <v>Resource</v>
      </c>
      <c r="E25" s="63" t="str">
        <f t="shared" ref="E25:E36" si="18">CONCATENATE(C25," ",D25)</f>
        <v>MDE Resource</v>
      </c>
      <c r="F25" s="63"/>
      <c r="G25" s="63" t="str">
        <f>IFERROR(__xludf.DUMMYFUNCTION("IFNA(UNIQUE(FILTER(E25:E36, E25:E36&lt;&gt;""n.a. n.a."")),""n.a."")"),"MDE Resource")</f>
        <v>MDE Resource</v>
      </c>
      <c r="H25" s="63"/>
      <c r="I25" s="63" t="str">
        <f>IFERROR(__xludf.DUMMYFUNCTION("IFERROR(SPLIT($G25,"" ""),"""")"),"MDE")</f>
        <v>MDE</v>
      </c>
      <c r="J25" s="63" t="str">
        <f>IFERROR(__xludf.DUMMYFUNCTION("""COMPUTED_VALUE"""),"Resource")</f>
        <v>Resource</v>
      </c>
      <c r="K25" s="64" t="str">
        <f t="shared" ref="K25:L25" si="17">IF(NOT(I25=""),I25,"n.a.")</f>
        <v>MDE</v>
      </c>
      <c r="L25" s="64" t="str">
        <f t="shared" si="17"/>
        <v>Resource</v>
      </c>
      <c r="M25" s="65">
        <v>1.0</v>
      </c>
      <c r="N25" s="66"/>
      <c r="O25" s="66"/>
      <c r="P25" s="66"/>
      <c r="Q25" s="66"/>
      <c r="R25" s="66"/>
      <c r="S25" s="66"/>
      <c r="T25" s="66"/>
      <c r="U25" s="67"/>
      <c r="V25" s="67"/>
      <c r="W25" s="67"/>
      <c r="X25" s="51"/>
      <c r="Y25" s="51"/>
      <c r="Z25" s="51"/>
    </row>
    <row r="26">
      <c r="A26" s="68"/>
      <c r="B26" s="16">
        <v>2.0</v>
      </c>
      <c r="C26" s="62" t="str">
        <f>'1'!F$3</f>
        <v>AI/ML</v>
      </c>
      <c r="D26" s="62" t="str">
        <f>'1'!G$3</f>
        <v>n.a.</v>
      </c>
      <c r="E26" s="69" t="str">
        <f t="shared" si="18"/>
        <v>AI/ML n.a.</v>
      </c>
      <c r="F26" s="69"/>
      <c r="G26" s="69" t="str">
        <f>IFERROR(__xludf.DUMMYFUNCTION("""COMPUTED_VALUE"""),"AI/ML n.a.")</f>
        <v>AI/ML n.a.</v>
      </c>
      <c r="H26" s="69"/>
      <c r="I26" s="69" t="str">
        <f>IFERROR(__xludf.DUMMYFUNCTION("IFERROR(SPLIT($G26,"" ""),"""")"),"AI/ML")</f>
        <v>AI/ML</v>
      </c>
      <c r="J26" s="69" t="str">
        <f>IFERROR(__xludf.DUMMYFUNCTION("""COMPUTED_VALUE"""),"n.a.")</f>
        <v>n.a.</v>
      </c>
      <c r="K26" s="70" t="str">
        <f t="shared" ref="K26:L26" si="19">IF(NOT(I26=""),I26,"n.a.")</f>
        <v>AI/ML</v>
      </c>
      <c r="L26" s="70" t="str">
        <f t="shared" si="19"/>
        <v>n.a.</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c r="H27" s="63"/>
      <c r="I27" s="63" t="str">
        <f>IFERROR(__xludf.DUMMYFUNCTION("IFERROR(SPLIT($G27,"" ""),"""")"),"")</f>
        <v/>
      </c>
      <c r="J27" s="63"/>
      <c r="K27" s="64" t="str">
        <f t="shared" ref="K27:L27" si="20">IF(NOT(I27=""),I27,"n.a.")</f>
        <v>n.a.</v>
      </c>
      <c r="L27" s="64" t="str">
        <f t="shared" si="20"/>
        <v>n.a.</v>
      </c>
      <c r="M27" s="65">
        <v>3.0</v>
      </c>
      <c r="N27" s="66"/>
      <c r="O27" s="66"/>
      <c r="P27" s="66"/>
      <c r="Q27" s="66"/>
      <c r="R27" s="66"/>
      <c r="S27" s="66"/>
      <c r="T27" s="66"/>
      <c r="U27" s="67"/>
      <c r="V27" s="67"/>
      <c r="W27" s="67"/>
      <c r="X27" s="51"/>
      <c r="Y27" s="51"/>
      <c r="Z27" s="51"/>
    </row>
    <row r="28">
      <c r="A28" s="68"/>
      <c r="B28" s="16">
        <v>1.0</v>
      </c>
      <c r="C28" s="72" t="str">
        <f>'2'!D$3</f>
        <v>n.a.</v>
      </c>
      <c r="D28" s="72" t="str">
        <f>'2'!E$3</f>
        <v>n.a.</v>
      </c>
      <c r="E28" s="69" t="str">
        <f t="shared" si="18"/>
        <v>n.a. n.a.</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n.a.</v>
      </c>
      <c r="D29" s="72" t="str">
        <f>'2'!G$3</f>
        <v>n.a.</v>
      </c>
      <c r="E29" s="63" t="str">
        <f t="shared" si="18"/>
        <v>n.a. n.a.</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Modelling</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Modelling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Domain-specific modeling</v>
      </c>
      <c r="D57" s="101"/>
      <c r="E57" s="101"/>
      <c r="F57" s="101"/>
      <c r="G57" s="86" t="str">
        <f>IFERROR(__xludf.DUMMYFUNCTION("IFNA(UNIQUE(FILTER(C57:C66, C57:C66&lt;&gt;""n.a."")),""n.a."")"),"Domain-specific modeling")</f>
        <v>Domain-specific modeling</v>
      </c>
      <c r="H57" s="101"/>
      <c r="I57" s="87" t="str">
        <f t="shared" si="27"/>
        <v>Domain-specific modeling</v>
      </c>
      <c r="J57" s="101"/>
      <c r="K57" s="88" t="str">
        <f t="shared" si="28"/>
        <v>Domain-specific modeling</v>
      </c>
      <c r="L57" s="102"/>
      <c r="M57" s="90">
        <v>1.0</v>
      </c>
      <c r="N57" s="66"/>
      <c r="O57" s="66"/>
      <c r="P57" s="66"/>
      <c r="Q57" s="66"/>
      <c r="R57" s="66"/>
      <c r="S57" s="66"/>
      <c r="T57" s="66"/>
      <c r="U57" s="67"/>
      <c r="V57" s="67"/>
      <c r="W57" s="67"/>
      <c r="X57" s="51"/>
      <c r="Y57" s="51"/>
      <c r="Z57" s="51"/>
    </row>
    <row r="58">
      <c r="A58" s="68"/>
      <c r="B58" s="16"/>
      <c r="C58" s="91" t="str">
        <f>IF(ISBLANK('1'!E19),"n.a.",'1'!E19)</f>
        <v>machine learning</v>
      </c>
      <c r="D58" s="92"/>
      <c r="E58" s="92"/>
      <c r="F58" s="92"/>
      <c r="G58" s="92" t="str">
        <f>IFERROR(__xludf.DUMMYFUNCTION("""COMPUTED_VALUE"""),"machine learning")</f>
        <v>machine learning</v>
      </c>
      <c r="H58" s="92"/>
      <c r="I58" s="69" t="str">
        <f t="shared" si="27"/>
        <v>machine learning</v>
      </c>
      <c r="J58" s="92"/>
      <c r="K58" s="70" t="str">
        <f t="shared" si="28"/>
        <v>machine learning</v>
      </c>
      <c r="L58" s="93"/>
      <c r="M58" s="71">
        <v>2.0</v>
      </c>
      <c r="N58" s="59"/>
      <c r="O58" s="59"/>
      <c r="P58" s="59"/>
      <c r="Q58" s="59"/>
      <c r="R58" s="59"/>
      <c r="S58" s="59"/>
      <c r="T58" s="59"/>
      <c r="U58" s="60"/>
      <c r="V58" s="60"/>
      <c r="W58" s="60"/>
      <c r="X58" s="49"/>
      <c r="Y58" s="49"/>
      <c r="Z58" s="49"/>
    </row>
    <row r="59">
      <c r="A59" s="61"/>
      <c r="B59" s="21"/>
      <c r="C59" s="91" t="str">
        <f>IF(ISBLANK('1'!F19),"n.a.",'1'!F19)</f>
        <v>case study</v>
      </c>
      <c r="D59" s="94"/>
      <c r="E59" s="94"/>
      <c r="F59" s="94"/>
      <c r="G59" s="94" t="str">
        <f>IFERROR(__xludf.DUMMYFUNCTION("""COMPUTED_VALUE"""),"case study")</f>
        <v>case study</v>
      </c>
      <c r="H59" s="94"/>
      <c r="I59" s="63" t="str">
        <f t="shared" si="27"/>
        <v>case study</v>
      </c>
      <c r="J59" s="94"/>
      <c r="K59" s="64" t="str">
        <f t="shared" si="28"/>
        <v>case study</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t="str">
        <f>IFERROR(__xludf.DUMMYFUNCTION("""COMPUTED_VALUE"""),"model-driven engineering")</f>
        <v>model-driven engineering</v>
      </c>
      <c r="H60" s="92"/>
      <c r="I60" s="69" t="str">
        <f t="shared" si="27"/>
        <v>model-driven engineering</v>
      </c>
      <c r="J60" s="92"/>
      <c r="K60" s="70" t="str">
        <f t="shared" si="28"/>
        <v>model-driven engineering</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 artificial intelligence")</f>
        <v> artificial intelligence</v>
      </c>
      <c r="H61" s="94"/>
      <c r="I61" s="63" t="str">
        <f t="shared" si="27"/>
        <v> artificial intelligence</v>
      </c>
      <c r="J61" s="94"/>
      <c r="K61" s="64" t="str">
        <f t="shared" si="28"/>
        <v> artificial intelligence</v>
      </c>
      <c r="L61" s="95"/>
      <c r="M61" s="65">
        <v>5.0</v>
      </c>
      <c r="N61" s="66"/>
      <c r="O61" s="66"/>
      <c r="P61" s="66"/>
      <c r="Q61" s="66"/>
      <c r="R61" s="66"/>
      <c r="S61" s="66"/>
      <c r="T61" s="66"/>
      <c r="U61" s="67"/>
      <c r="V61" s="67"/>
      <c r="W61" s="67"/>
      <c r="X61" s="51"/>
      <c r="Y61" s="51"/>
      <c r="Z61" s="51"/>
    </row>
    <row r="62">
      <c r="A62" s="68"/>
      <c r="B62" s="16"/>
      <c r="C62" s="96" t="str">
        <f>IF(ISBLANK('2'!D19),"n.a.",'2'!D19)</f>
        <v>model-driven engineering</v>
      </c>
      <c r="D62" s="92"/>
      <c r="E62" s="92"/>
      <c r="F62" s="92"/>
      <c r="G62" s="92" t="str">
        <f>IFERROR(__xludf.DUMMYFUNCTION("""COMPUTED_VALUE"""),"domain specific
modeling")</f>
        <v>domain specific
modeling</v>
      </c>
      <c r="H62" s="92"/>
      <c r="I62" s="69" t="str">
        <f t="shared" si="27"/>
        <v>domain specific
modeling</v>
      </c>
      <c r="J62" s="92"/>
      <c r="K62" s="70" t="str">
        <f t="shared" si="28"/>
        <v>domain specific
modeling</v>
      </c>
      <c r="L62" s="93"/>
      <c r="M62" s="71">
        <v>6.0</v>
      </c>
      <c r="N62" s="59"/>
      <c r="O62" s="59"/>
      <c r="P62" s="59"/>
      <c r="Q62" s="59"/>
      <c r="R62" s="59"/>
      <c r="S62" s="59"/>
      <c r="T62" s="59"/>
      <c r="U62" s="60"/>
      <c r="V62" s="60"/>
      <c r="W62" s="60"/>
      <c r="X62" s="49"/>
      <c r="Y62" s="49"/>
      <c r="Z62" s="49"/>
    </row>
    <row r="63">
      <c r="A63" s="61"/>
      <c r="B63" s="21"/>
      <c r="C63" s="96" t="str">
        <f>IF(ISBLANK('2'!E19),"n.a.",'2'!E19)</f>
        <v> artificial intelligence</v>
      </c>
      <c r="D63" s="94"/>
      <c r="E63" s="94"/>
      <c r="F63" s="94"/>
      <c r="G63" s="94" t="str">
        <f>IFERROR(__xludf.DUMMYFUNCTION("""COMPUTED_VALUE"""),"tools")</f>
        <v>tools</v>
      </c>
      <c r="H63" s="94"/>
      <c r="I63" s="63" t="str">
        <f t="shared" si="27"/>
        <v>tools</v>
      </c>
      <c r="J63" s="94"/>
      <c r="K63" s="64" t="str">
        <f t="shared" si="28"/>
        <v>tools</v>
      </c>
      <c r="L63" s="95"/>
      <c r="M63" s="65">
        <v>7.0</v>
      </c>
      <c r="N63" s="66"/>
      <c r="O63" s="66"/>
      <c r="P63" s="66"/>
      <c r="Q63" s="66"/>
      <c r="R63" s="66"/>
      <c r="S63" s="66"/>
      <c r="T63" s="66"/>
      <c r="U63" s="67"/>
      <c r="V63" s="67"/>
      <c r="W63" s="67"/>
      <c r="X63" s="51"/>
      <c r="Y63" s="51"/>
      <c r="Z63" s="51"/>
    </row>
    <row r="64">
      <c r="A64" s="68"/>
      <c r="B64" s="16"/>
      <c r="C64" s="96" t="str">
        <f>IF(ISBLANK('2'!F19),"n.a.",'2'!F19)</f>
        <v>domain specific
modeling</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machine learning</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tools</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Conference</v>
      </c>
      <c r="D67" s="13" t="str">
        <f>'1'!E13</f>
        <v>MODELS</v>
      </c>
      <c r="E67" s="63" t="str">
        <f t="shared" ref="E67:E68" si="29">CONCATENATE(C67,"---",D67)</f>
        <v>Conference---MODELS</v>
      </c>
      <c r="F67" s="63"/>
      <c r="G67" s="63" t="str">
        <f>IFERROR(__xludf.DUMMYFUNCTION("IFNA(UNIQUE(FILTER(E67:E68, E67:E68&lt;&gt;""n.a"")),""n.a."")"),"Conference---MODELS")</f>
        <v>Conference---MODELS</v>
      </c>
      <c r="H67" s="63"/>
      <c r="I67" s="63" t="str">
        <f>IFERROR(__xludf.DUMMYFUNCTION("IFERROR(SPLIT($G67,""---""),"""")"),"Conference")</f>
        <v>Conference</v>
      </c>
      <c r="J67" s="63" t="str">
        <f>IFERROR(__xludf.DUMMYFUNCTION("""COMPUTED_VALUE"""),"MODELS")</f>
        <v>MODELS</v>
      </c>
      <c r="K67" s="64" t="str">
        <f t="shared" si="28"/>
        <v>Conference</v>
      </c>
      <c r="L67" s="64" t="str">
        <f>IF(NOT(J67=""),J67,"n.a.")</f>
        <v>MODELS</v>
      </c>
      <c r="M67" s="65">
        <v>1.0</v>
      </c>
      <c r="N67" s="66"/>
      <c r="O67" s="66"/>
      <c r="P67" s="66"/>
      <c r="Q67" s="66"/>
      <c r="R67" s="66"/>
      <c r="S67" s="66"/>
      <c r="T67" s="66"/>
      <c r="U67" s="67"/>
      <c r="V67" s="67"/>
      <c r="W67" s="67"/>
      <c r="X67" s="51"/>
      <c r="Y67" s="51"/>
      <c r="Z67" s="51"/>
    </row>
    <row r="68">
      <c r="A68" s="75"/>
      <c r="B68" s="16">
        <v>2.0</v>
      </c>
      <c r="C68" s="26" t="str">
        <f>'2'!D13</f>
        <v>Conference</v>
      </c>
      <c r="D68" s="26" t="str">
        <f>'2'!E13</f>
        <v>MODELS</v>
      </c>
      <c r="E68" s="69" t="str">
        <f t="shared" si="29"/>
        <v>Conference---MODELS</v>
      </c>
      <c r="F68" s="69"/>
      <c r="G68" s="69"/>
      <c r="H68" s="69"/>
      <c r="I68" s="69" t="str">
        <f>IFERROR(__xludf.DUMMYFUNCTION("IFERROR(SPLIT($G68,""---""),"""")"),"")</f>
        <v/>
      </c>
      <c r="J68" s="69"/>
      <c r="K68" s="70" t="str">
        <f t="shared" si="28"/>
        <v>n.a.</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c r="W3" s="117"/>
    </row>
    <row r="4">
      <c r="A4" s="108">
        <v>1.0</v>
      </c>
      <c r="B4" s="118">
        <v>2.0</v>
      </c>
      <c r="C4" s="119" t="s">
        <v>9</v>
      </c>
      <c r="D4" s="120" t="s">
        <v>37</v>
      </c>
      <c r="E4" s="121"/>
      <c r="F4" s="121"/>
      <c r="G4" s="121"/>
      <c r="H4" s="121"/>
      <c r="I4" s="121"/>
      <c r="J4" s="122"/>
      <c r="K4" s="123"/>
      <c r="L4" s="123"/>
      <c r="M4" s="123"/>
      <c r="N4" s="123"/>
      <c r="O4" s="123"/>
      <c r="P4" s="123"/>
      <c r="Q4" s="123"/>
      <c r="R4" s="123"/>
      <c r="S4" s="123"/>
      <c r="T4" s="123"/>
      <c r="U4" s="123"/>
      <c r="V4" s="124" t="s">
        <v>38</v>
      </c>
      <c r="W4" s="125"/>
    </row>
    <row r="5">
      <c r="A5" s="126">
        <v>1.0</v>
      </c>
      <c r="B5" s="127">
        <v>3.0</v>
      </c>
      <c r="C5" s="128" t="s">
        <v>10</v>
      </c>
      <c r="D5" s="129" t="s">
        <v>39</v>
      </c>
      <c r="E5" s="130"/>
      <c r="F5" s="130"/>
      <c r="G5" s="130"/>
      <c r="H5" s="130"/>
      <c r="I5" s="130"/>
      <c r="J5" s="122"/>
      <c r="K5" s="123"/>
      <c r="L5" s="123"/>
      <c r="M5" s="123"/>
      <c r="N5" s="123"/>
      <c r="O5" s="123"/>
      <c r="P5" s="123"/>
      <c r="Q5" s="123"/>
      <c r="R5" s="123"/>
      <c r="S5" s="123"/>
      <c r="T5" s="123"/>
      <c r="U5" s="123"/>
      <c r="V5" s="131" t="s">
        <v>38</v>
      </c>
      <c r="W5" s="132"/>
    </row>
    <row r="6">
      <c r="A6" s="108">
        <v>1.0</v>
      </c>
      <c r="B6" s="118">
        <v>4.0</v>
      </c>
      <c r="C6" s="119" t="s">
        <v>11</v>
      </c>
      <c r="D6" s="120" t="s">
        <v>37</v>
      </c>
      <c r="E6" s="130"/>
      <c r="F6" s="130"/>
      <c r="G6" s="130"/>
      <c r="H6" s="130"/>
      <c r="I6" s="130"/>
      <c r="J6" s="122"/>
      <c r="K6" s="123"/>
      <c r="L6" s="123"/>
      <c r="M6" s="123"/>
      <c r="N6" s="123"/>
      <c r="O6" s="123"/>
      <c r="P6" s="123"/>
      <c r="Q6" s="123"/>
      <c r="R6" s="123"/>
      <c r="S6" s="123"/>
      <c r="T6" s="123"/>
      <c r="U6" s="123"/>
      <c r="V6" s="133" t="s">
        <v>38</v>
      </c>
      <c r="W6" s="125"/>
    </row>
    <row r="7">
      <c r="A7" s="126">
        <v>1.0</v>
      </c>
      <c r="B7" s="134">
        <v>5.0</v>
      </c>
      <c r="C7" s="135" t="s">
        <v>12</v>
      </c>
      <c r="D7" s="136" t="s">
        <v>37</v>
      </c>
      <c r="E7" s="137"/>
      <c r="F7" s="137"/>
      <c r="G7" s="137"/>
      <c r="H7" s="137"/>
      <c r="I7" s="137"/>
      <c r="J7" s="122"/>
      <c r="K7" s="123"/>
      <c r="L7" s="123"/>
      <c r="M7" s="123"/>
      <c r="N7" s="123"/>
      <c r="O7" s="123"/>
      <c r="P7" s="123"/>
      <c r="Q7" s="123"/>
      <c r="R7" s="123"/>
      <c r="S7" s="123"/>
      <c r="T7" s="123"/>
      <c r="U7" s="123"/>
      <c r="V7" s="131" t="s">
        <v>38</v>
      </c>
      <c r="W7" s="132"/>
    </row>
    <row r="8">
      <c r="A8" s="108">
        <v>1.0</v>
      </c>
      <c r="B8" s="138">
        <v>6.0</v>
      </c>
      <c r="C8" s="139" t="s">
        <v>13</v>
      </c>
      <c r="D8" s="140" t="s">
        <v>37</v>
      </c>
      <c r="E8" s="137"/>
      <c r="F8" s="137"/>
      <c r="G8" s="137"/>
      <c r="H8" s="137"/>
      <c r="I8" s="137"/>
      <c r="J8" s="122"/>
      <c r="K8" s="123"/>
      <c r="L8" s="123"/>
      <c r="M8" s="123"/>
      <c r="N8" s="123"/>
      <c r="O8" s="123"/>
      <c r="P8" s="123"/>
      <c r="Q8" s="123"/>
      <c r="R8" s="123"/>
      <c r="S8" s="123"/>
      <c r="T8" s="123"/>
      <c r="U8" s="123"/>
      <c r="V8" s="133" t="s">
        <v>38</v>
      </c>
      <c r="W8" s="125"/>
    </row>
    <row r="9">
      <c r="A9" s="126">
        <v>1.0</v>
      </c>
      <c r="B9" s="134">
        <v>7.0</v>
      </c>
      <c r="C9" s="135" t="s">
        <v>14</v>
      </c>
      <c r="D9" s="136" t="s">
        <v>37</v>
      </c>
      <c r="E9" s="137"/>
      <c r="F9" s="137"/>
      <c r="G9" s="137"/>
      <c r="H9" s="137"/>
      <c r="I9" s="137"/>
      <c r="J9" s="122"/>
      <c r="K9" s="123"/>
      <c r="L9" s="123"/>
      <c r="M9" s="123"/>
      <c r="N9" s="123"/>
      <c r="O9" s="123"/>
      <c r="P9" s="123"/>
      <c r="Q9" s="123"/>
      <c r="R9" s="123"/>
      <c r="S9" s="123"/>
      <c r="T9" s="123"/>
      <c r="U9" s="123"/>
      <c r="V9" s="131" t="s">
        <v>38</v>
      </c>
      <c r="W9" s="132"/>
    </row>
    <row r="10">
      <c r="A10" s="108">
        <v>2.0</v>
      </c>
      <c r="B10" s="138">
        <v>8.0</v>
      </c>
      <c r="C10" s="138" t="s">
        <v>15</v>
      </c>
      <c r="D10" s="140" t="s">
        <v>37</v>
      </c>
      <c r="E10" s="141"/>
      <c r="F10" s="141"/>
      <c r="G10" s="141"/>
      <c r="H10" s="141"/>
      <c r="I10" s="141"/>
      <c r="J10" s="122"/>
      <c r="K10" s="142"/>
      <c r="L10" s="142"/>
      <c r="M10" s="142"/>
      <c r="N10" s="142"/>
      <c r="O10" s="142"/>
      <c r="P10" s="142"/>
      <c r="Q10" s="142"/>
      <c r="R10" s="142"/>
      <c r="S10" s="142"/>
      <c r="T10" s="142"/>
      <c r="U10" s="142"/>
      <c r="V10" s="133" t="s">
        <v>38</v>
      </c>
      <c r="W10" s="143"/>
    </row>
    <row r="11">
      <c r="A11" s="126">
        <v>2.0</v>
      </c>
      <c r="B11" s="134">
        <v>9.0</v>
      </c>
      <c r="C11" s="144" t="s">
        <v>16</v>
      </c>
      <c r="D11" s="145" t="s">
        <v>37</v>
      </c>
      <c r="E11" s="141"/>
      <c r="F11" s="141"/>
      <c r="G11" s="141"/>
      <c r="H11" s="141"/>
      <c r="I11" s="141"/>
      <c r="J11" s="122"/>
      <c r="K11" s="142"/>
      <c r="L11" s="142"/>
      <c r="M11" s="142"/>
      <c r="N11" s="142"/>
      <c r="O11" s="142"/>
      <c r="P11" s="142"/>
      <c r="Q11" s="142"/>
      <c r="R11" s="142"/>
      <c r="S11" s="142"/>
      <c r="T11" s="142"/>
      <c r="U11" s="142"/>
      <c r="V11" s="131" t="s">
        <v>38</v>
      </c>
      <c r="W11" s="146"/>
    </row>
    <row r="12">
      <c r="A12" s="108" t="s">
        <v>32</v>
      </c>
      <c r="B12" s="138">
        <v>10.0</v>
      </c>
      <c r="C12" s="138" t="s">
        <v>17</v>
      </c>
      <c r="D12" s="140" t="s">
        <v>40</v>
      </c>
      <c r="E12" s="140" t="s">
        <v>37</v>
      </c>
      <c r="F12" s="140" t="s">
        <v>37</v>
      </c>
      <c r="G12" s="140" t="s">
        <v>37</v>
      </c>
      <c r="H12" s="140" t="s">
        <v>37</v>
      </c>
      <c r="I12" s="141"/>
      <c r="J12" s="122"/>
      <c r="K12" s="123"/>
      <c r="L12" s="123"/>
      <c r="M12" s="123"/>
      <c r="N12" s="123"/>
      <c r="O12" s="123"/>
      <c r="P12" s="123"/>
      <c r="Q12" s="123"/>
      <c r="R12" s="123"/>
      <c r="S12" s="123"/>
      <c r="T12" s="123"/>
      <c r="U12" s="123"/>
      <c r="V12" s="133" t="s">
        <v>38</v>
      </c>
      <c r="W12" s="125"/>
    </row>
    <row r="13">
      <c r="A13" s="126">
        <v>3.0</v>
      </c>
      <c r="B13" s="134">
        <v>11.0</v>
      </c>
      <c r="C13" s="134" t="s">
        <v>18</v>
      </c>
      <c r="D13" s="136" t="s">
        <v>41</v>
      </c>
      <c r="E13" s="147" t="s">
        <v>42</v>
      </c>
      <c r="F13" s="148"/>
      <c r="G13" s="148"/>
      <c r="H13" s="141"/>
      <c r="I13" s="141"/>
      <c r="J13" s="122"/>
      <c r="K13" s="123"/>
      <c r="L13" s="123"/>
      <c r="M13" s="123"/>
      <c r="N13" s="123"/>
      <c r="O13" s="123"/>
      <c r="P13" s="123"/>
      <c r="Q13" s="123"/>
      <c r="R13" s="123"/>
      <c r="S13" s="123"/>
      <c r="T13" s="123"/>
      <c r="U13" s="123"/>
      <c r="V13" s="131" t="s">
        <v>38</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38</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38</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38</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38</v>
      </c>
      <c r="W17" s="132"/>
    </row>
    <row r="18">
      <c r="A18" s="108">
        <v>3.0</v>
      </c>
      <c r="B18" s="155">
        <v>16.0</v>
      </c>
      <c r="C18" s="118" t="s">
        <v>23</v>
      </c>
      <c r="D18" s="120" t="s">
        <v>43</v>
      </c>
      <c r="E18" s="120" t="s">
        <v>37</v>
      </c>
      <c r="F18" s="120" t="s">
        <v>37</v>
      </c>
      <c r="G18" s="120" t="s">
        <v>37</v>
      </c>
      <c r="H18" s="120" t="s">
        <v>37</v>
      </c>
      <c r="I18" s="141"/>
      <c r="J18" s="122"/>
      <c r="K18" s="123"/>
      <c r="L18" s="123"/>
      <c r="M18" s="123"/>
      <c r="N18" s="123"/>
      <c r="O18" s="123"/>
      <c r="P18" s="123"/>
      <c r="Q18" s="123"/>
      <c r="R18" s="123"/>
      <c r="S18" s="123"/>
      <c r="T18" s="123"/>
      <c r="U18" s="123"/>
      <c r="V18" s="133" t="s">
        <v>38</v>
      </c>
      <c r="W18" s="125"/>
    </row>
    <row r="19">
      <c r="A19" s="126">
        <v>3.0</v>
      </c>
      <c r="B19" s="156">
        <v>17.0</v>
      </c>
      <c r="C19" s="156" t="s">
        <v>24</v>
      </c>
      <c r="D19" s="157" t="s">
        <v>44</v>
      </c>
      <c r="E19" s="158" t="s">
        <v>45</v>
      </c>
      <c r="F19" s="159" t="s">
        <v>46</v>
      </c>
      <c r="G19" s="159"/>
      <c r="H19" s="160"/>
      <c r="I19" s="160"/>
      <c r="J19" s="122"/>
      <c r="K19" s="161"/>
      <c r="L19" s="161"/>
      <c r="M19" s="161"/>
      <c r="N19" s="161"/>
      <c r="O19" s="161"/>
      <c r="P19" s="161"/>
      <c r="Q19" s="161"/>
      <c r="R19" s="161"/>
      <c r="S19" s="161"/>
      <c r="T19" s="161"/>
      <c r="U19" s="161"/>
      <c r="V19" s="162" t="s">
        <v>38</v>
      </c>
      <c r="W19" s="117"/>
    </row>
    <row r="20">
      <c r="A20" s="163"/>
      <c r="B20" s="163">
        <v>18.0</v>
      </c>
      <c r="C20" s="164" t="s">
        <v>25</v>
      </c>
      <c r="D20" s="165" t="str">
        <f>IF(OR(EQ(D14,"Y"),EQ(D15,"Y"),EQ(D16,"Y"),EQ(D17,"Y")),"Y","N")</f>
        <v>N</v>
      </c>
      <c r="E20" s="166"/>
      <c r="F20" s="166"/>
      <c r="G20" s="166"/>
      <c r="H20" s="166"/>
      <c r="I20" s="166"/>
      <c r="J20" s="122"/>
      <c r="K20" s="161"/>
      <c r="L20" s="161"/>
      <c r="M20" s="161"/>
      <c r="N20" s="161"/>
      <c r="O20" s="161"/>
      <c r="P20" s="161"/>
      <c r="Q20" s="161"/>
      <c r="R20" s="161"/>
      <c r="S20" s="161"/>
      <c r="T20" s="161"/>
      <c r="U20" s="161"/>
      <c r="V20" s="112" t="s">
        <v>38</v>
      </c>
      <c r="W20" s="113"/>
    </row>
    <row r="21">
      <c r="A21" s="167">
        <v>4.0</v>
      </c>
      <c r="B21" s="168">
        <v>19.0</v>
      </c>
      <c r="C21" s="168" t="s">
        <v>47</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48</v>
      </c>
      <c r="D25" s="178" t="s">
        <v>49</v>
      </c>
      <c r="J25" s="24"/>
      <c r="K25" s="24"/>
      <c r="L25" s="24"/>
      <c r="M25" s="24"/>
      <c r="N25" s="24"/>
      <c r="O25" s="24"/>
      <c r="P25" s="24"/>
      <c r="Q25" s="24"/>
      <c r="R25" s="24"/>
      <c r="S25" s="24"/>
      <c r="T25" s="24"/>
      <c r="U25" s="24"/>
      <c r="V25" s="24"/>
      <c r="W25" s="24"/>
    </row>
    <row r="26">
      <c r="A26" s="179" t="s">
        <v>50</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51</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52</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53</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54</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50</v>
      </c>
      <c r="B32" s="197"/>
      <c r="C32" s="198" t="s">
        <v>55</v>
      </c>
      <c r="D32" s="199"/>
      <c r="E32" s="199"/>
      <c r="F32" s="199"/>
      <c r="G32" s="199"/>
      <c r="H32" s="199"/>
      <c r="I32" s="199"/>
      <c r="J32" s="199"/>
      <c r="K32" s="199"/>
      <c r="L32" s="199"/>
      <c r="M32" s="199"/>
      <c r="N32" s="199"/>
      <c r="O32" s="199"/>
      <c r="P32" s="199"/>
      <c r="Q32" s="199"/>
      <c r="R32" s="199"/>
      <c r="S32" s="199"/>
      <c r="T32" s="199"/>
      <c r="U32" s="199"/>
      <c r="V32" s="199"/>
      <c r="W32" s="113"/>
    </row>
    <row r="33">
      <c r="A33" s="200" t="s">
        <v>51</v>
      </c>
      <c r="B33" s="194"/>
      <c r="C33" s="200" t="s">
        <v>56</v>
      </c>
      <c r="D33" s="195"/>
      <c r="E33" s="195"/>
      <c r="F33" s="195"/>
      <c r="G33" s="195"/>
      <c r="H33" s="195"/>
      <c r="I33" s="195"/>
      <c r="J33" s="195"/>
      <c r="K33" s="195"/>
      <c r="L33" s="195"/>
      <c r="M33" s="195"/>
      <c r="N33" s="195"/>
      <c r="O33" s="195"/>
      <c r="P33" s="195"/>
      <c r="Q33" s="195"/>
      <c r="R33" s="195"/>
      <c r="S33" s="195"/>
      <c r="T33" s="195"/>
      <c r="U33" s="195"/>
      <c r="V33" s="195"/>
      <c r="W33" s="117"/>
    </row>
    <row r="34">
      <c r="A34" s="196" t="s">
        <v>52</v>
      </c>
      <c r="B34" s="197"/>
      <c r="C34" s="196" t="s">
        <v>57</v>
      </c>
      <c r="D34" s="199"/>
      <c r="E34" s="199"/>
      <c r="F34" s="199"/>
      <c r="G34" s="199"/>
      <c r="H34" s="199"/>
      <c r="I34" s="199"/>
      <c r="J34" s="199"/>
      <c r="K34" s="199"/>
      <c r="L34" s="199"/>
      <c r="M34" s="199"/>
      <c r="N34" s="199"/>
      <c r="O34" s="199"/>
      <c r="P34" s="199"/>
      <c r="Q34" s="199"/>
      <c r="R34" s="199"/>
      <c r="S34" s="199"/>
      <c r="T34" s="199"/>
      <c r="U34" s="199"/>
      <c r="V34" s="199"/>
      <c r="W34" s="113"/>
    </row>
    <row r="35">
      <c r="A35" s="200" t="s">
        <v>53</v>
      </c>
      <c r="B35" s="194"/>
      <c r="C35" s="201" t="s">
        <v>58</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39</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t="s">
        <v>37</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59</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40</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41</v>
      </c>
      <c r="E13" s="220" t="s">
        <v>42</v>
      </c>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43</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t="s">
        <v>60</v>
      </c>
      <c r="E19" s="157" t="s">
        <v>61</v>
      </c>
      <c r="F19" s="230" t="s">
        <v>62</v>
      </c>
      <c r="G19" s="230" t="s">
        <v>45</v>
      </c>
      <c r="H19" s="230" t="s">
        <v>63</v>
      </c>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47</v>
      </c>
      <c r="D21" s="169" t="s">
        <v>64</v>
      </c>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48</v>
      </c>
      <c r="D25" s="178" t="s">
        <v>65</v>
      </c>
      <c r="J25" s="24"/>
      <c r="K25" s="24"/>
      <c r="L25" s="24"/>
      <c r="M25" s="24"/>
      <c r="N25" s="24"/>
      <c r="O25" s="24"/>
      <c r="P25" s="24"/>
      <c r="Q25" s="24"/>
      <c r="R25" s="24"/>
      <c r="S25" s="24"/>
      <c r="T25" s="24"/>
      <c r="U25" s="24"/>
      <c r="V25" s="24"/>
    </row>
    <row r="26">
      <c r="A26" s="179" t="s">
        <v>50</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51</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52</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53</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54</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50</v>
      </c>
      <c r="B32" s="197"/>
      <c r="C32" s="198" t="s">
        <v>55</v>
      </c>
      <c r="D32" s="199"/>
      <c r="E32" s="199"/>
      <c r="F32" s="199"/>
      <c r="G32" s="199"/>
      <c r="H32" s="199"/>
      <c r="I32" s="199"/>
      <c r="J32" s="199"/>
      <c r="K32" s="199"/>
      <c r="L32" s="199"/>
      <c r="M32" s="199"/>
      <c r="N32" s="199"/>
      <c r="O32" s="199"/>
      <c r="P32" s="199"/>
      <c r="Q32" s="199"/>
      <c r="R32" s="199"/>
      <c r="S32" s="199"/>
      <c r="T32" s="199"/>
      <c r="U32" s="199"/>
      <c r="V32" s="199"/>
    </row>
    <row r="33">
      <c r="A33" s="200" t="s">
        <v>51</v>
      </c>
      <c r="B33" s="194"/>
      <c r="C33" s="200" t="s">
        <v>56</v>
      </c>
      <c r="D33" s="195"/>
      <c r="E33" s="195"/>
      <c r="F33" s="195"/>
      <c r="G33" s="195"/>
      <c r="H33" s="195"/>
      <c r="I33" s="195"/>
      <c r="J33" s="195"/>
      <c r="K33" s="195"/>
      <c r="L33" s="195"/>
      <c r="M33" s="195"/>
      <c r="N33" s="195"/>
      <c r="O33" s="195"/>
      <c r="P33" s="195"/>
      <c r="Q33" s="195"/>
      <c r="R33" s="195"/>
      <c r="S33" s="195"/>
      <c r="T33" s="195"/>
      <c r="U33" s="195"/>
      <c r="V33" s="195"/>
    </row>
    <row r="34">
      <c r="A34" s="196" t="s">
        <v>52</v>
      </c>
      <c r="B34" s="197"/>
      <c r="C34" s="196" t="s">
        <v>57</v>
      </c>
      <c r="D34" s="199"/>
      <c r="E34" s="199"/>
      <c r="F34" s="199"/>
      <c r="G34" s="199"/>
      <c r="H34" s="199"/>
      <c r="I34" s="199"/>
      <c r="J34" s="199"/>
      <c r="K34" s="199"/>
      <c r="L34" s="199"/>
      <c r="M34" s="199"/>
      <c r="N34" s="199"/>
      <c r="O34" s="199"/>
      <c r="P34" s="199"/>
      <c r="Q34" s="199"/>
      <c r="R34" s="199"/>
      <c r="S34" s="199"/>
      <c r="T34" s="199"/>
      <c r="U34" s="199"/>
      <c r="V34" s="199"/>
    </row>
    <row r="35">
      <c r="A35" s="200" t="s">
        <v>53</v>
      </c>
      <c r="B35" s="194"/>
      <c r="C35" s="201" t="s">
        <v>58</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t="s">
        <v>37</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37</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37</v>
      </c>
      <c r="E13" s="220"/>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47</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48</v>
      </c>
      <c r="D25" s="178" t="s">
        <v>37</v>
      </c>
      <c r="J25" s="24"/>
      <c r="K25" s="24"/>
      <c r="L25" s="24"/>
      <c r="M25" s="24"/>
      <c r="N25" s="24"/>
      <c r="O25" s="24"/>
      <c r="P25" s="24"/>
      <c r="Q25" s="24"/>
      <c r="R25" s="24"/>
      <c r="S25" s="24"/>
      <c r="T25" s="24"/>
      <c r="U25" s="24"/>
      <c r="V25" s="24"/>
    </row>
    <row r="26">
      <c r="A26" s="179" t="s">
        <v>50</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51</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52</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53</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54</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50</v>
      </c>
      <c r="B32" s="197"/>
      <c r="C32" s="198" t="s">
        <v>55</v>
      </c>
      <c r="D32" s="199"/>
      <c r="E32" s="199"/>
      <c r="F32" s="199"/>
      <c r="G32" s="199"/>
      <c r="H32" s="199"/>
      <c r="I32" s="199"/>
      <c r="J32" s="199"/>
      <c r="K32" s="199"/>
      <c r="L32" s="199"/>
      <c r="M32" s="199"/>
      <c r="N32" s="199"/>
      <c r="O32" s="199"/>
      <c r="P32" s="199"/>
      <c r="Q32" s="199"/>
      <c r="R32" s="199"/>
      <c r="S32" s="199"/>
      <c r="T32" s="199"/>
      <c r="U32" s="199"/>
      <c r="V32" s="199"/>
    </row>
    <row r="33">
      <c r="A33" s="200" t="s">
        <v>51</v>
      </c>
      <c r="B33" s="194"/>
      <c r="C33" s="200" t="s">
        <v>56</v>
      </c>
      <c r="D33" s="195"/>
      <c r="E33" s="195"/>
      <c r="F33" s="195"/>
      <c r="G33" s="195"/>
      <c r="H33" s="195"/>
      <c r="I33" s="195"/>
      <c r="J33" s="195"/>
      <c r="K33" s="195"/>
      <c r="L33" s="195"/>
      <c r="M33" s="195"/>
      <c r="N33" s="195"/>
      <c r="O33" s="195"/>
      <c r="P33" s="195"/>
      <c r="Q33" s="195"/>
      <c r="R33" s="195"/>
      <c r="S33" s="195"/>
      <c r="T33" s="195"/>
      <c r="U33" s="195"/>
      <c r="V33" s="195"/>
    </row>
    <row r="34">
      <c r="A34" s="196" t="s">
        <v>52</v>
      </c>
      <c r="B34" s="197"/>
      <c r="C34" s="196" t="s">
        <v>57</v>
      </c>
      <c r="D34" s="199"/>
      <c r="E34" s="199"/>
      <c r="F34" s="199"/>
      <c r="G34" s="199"/>
      <c r="H34" s="199"/>
      <c r="I34" s="199"/>
      <c r="J34" s="199"/>
      <c r="K34" s="199"/>
      <c r="L34" s="199"/>
      <c r="M34" s="199"/>
      <c r="N34" s="199"/>
      <c r="O34" s="199"/>
      <c r="P34" s="199"/>
      <c r="Q34" s="199"/>
      <c r="R34" s="199"/>
      <c r="S34" s="199"/>
      <c r="T34" s="199"/>
      <c r="U34" s="199"/>
      <c r="V34" s="199"/>
    </row>
    <row r="35">
      <c r="A35" s="200" t="s">
        <v>53</v>
      </c>
      <c r="B35" s="194"/>
      <c r="C35" s="201" t="s">
        <v>58</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