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<sst xmlns="http://schemas.openxmlformats.org/spreadsheetml/2006/main" count="241" uniqueCount="81">
  <si>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</si>
  <si>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</si>
  <si>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</si>
  <si>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</si>
  <si>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</si>
  <si>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</si>
  <si>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</si>
  <si>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</si>
  <si>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</si>
  <si>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</si>
  <si>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</si>
  <si>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</si>
  <si>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</si>
  <si>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</si>
  <si>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</si>
  <si>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</si>
  <si>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</si>
  <si>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</si>
  <si>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</si>
  <si>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</si>
  <si>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</si>
  <si>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</si>
  <si>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</si>
  <si>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</si>
  <si>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</si>
  <si>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</si>
  <si>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</si>
  <si>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</si>
  <si>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</si>
  <si>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</si>
  <si>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</si>
  <si>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The paper proposes a tool for managing integrated model views derived from heterogeneous models, which can be persisted in different back-ends (XMI, SQL, NoSQL, etc.) for scalability reasons.</t>
  </si>
  <si>
    <t>MDE</t>
  </si>
  <si>
    <t>Product</t>
  </si>
  <si>
    <t>n.a.</t>
  </si>
  <si>
    <t>Y</t>
  </si>
  <si>
    <t>The paper does not specifically target DevOps, but the solution may be applied in DevOps environments to integrate design models with runtime models.</t>
  </si>
  <si>
    <t>N</t>
  </si>
  <si>
    <t>&lt;add your comment here if any&gt;</t>
  </si>
  <si>
    <r>
      <rPr>
        <rFont val="arial, sans, sans-serif"/>
        <i/>
        <color rgb="FF1155CC"/>
        <u/>
      </rPr>
      <t>https://github.com/atlanmod/emfviews/tree/integrate-neoemf</t>
    </r>
    <r>
      <rPr>
        <rFont val="arial, sans, sans-serif"/>
        <i/>
        <color rgb="FF000000"/>
      </rPr>
      <t xml:space="preserve"> (based on EMF, CDO and NeoEMF)</t>
    </r>
  </si>
  <si>
    <t>Modelling</t>
  </si>
  <si>
    <t>Monitoring</t>
  </si>
  <si>
    <t>Requirements</t>
  </si>
  <si>
    <t>Coding</t>
  </si>
  <si>
    <t>The proposed tool may be used to provide an integrated view of design models, monitoring data (if represented as a model), requirement models and code (if a code model exists).</t>
  </si>
  <si>
    <t>Conference</t>
  </si>
  <si>
    <t>MODELS'18</t>
  </si>
  <si>
    <t>application domain independent</t>
  </si>
  <si>
    <t>mde</t>
  </si>
  <si>
    <t>model views</t>
  </si>
  <si>
    <t>scalability</t>
  </si>
  <si>
    <t>model persistence</t>
  </si>
  <si>
    <t>RQs</t>
  </si>
  <si>
    <t>2,3</t>
  </si>
  <si>
    <t>The paper uses MDE resources (like querying and view building) to support a combination of a model-based and DevOps process</t>
  </si>
  <si>
    <t>Resource</t>
  </si>
  <si>
    <t>DevOps</t>
  </si>
  <si>
    <t>Process</t>
  </si>
  <si>
    <t>MODELS</t>
  </si>
  <si>
    <t>Modeling</t>
  </si>
  <si>
    <t>Views</t>
  </si>
  <si>
    <t>Persistence</t>
  </si>
  <si>
    <t>Database</t>
  </si>
  <si>
    <t>Design Time</t>
  </si>
  <si>
    <t>Runtime</t>
  </si>
  <si>
    <t>Future research directions (as stated by authors, if any)</t>
  </si>
  <si>
    <t>Extension to other model handling environment (Epsilon, ..)</t>
  </si>
  <si>
    <t>Investigation of incremental query approaches</t>
  </si>
  <si>
    <t xml:space="preserve">Reviewer </t>
  </si>
  <si>
    <t>Antonio Cicchetti</t>
  </si>
  <si>
    <t>RQ1</t>
  </si>
  <si>
    <t>Add a potential answer to the RQ based on the contribution of the paper, if included (see ID 17)</t>
  </si>
  <si>
    <t>RQ2</t>
  </si>
  <si>
    <t>MDE and DevOps process-centric point of view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</si>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</sst>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i/>
      <u/>
      <color rgb="FF0000FF"/>
      <name val="Arial"/>
    </font>
    <font>
      <color rgb="FF000000"/>
      <name val="Arial"/>
    </font>
    <font>
      <color rgb="FF000000"/>
      <name val="Roboto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6" fillId="4" fontId="13" numFmtId="1" xfId="0" applyAlignment="1" applyBorder="1" applyFont="1" applyNumberFormat="1">
      <alignment readingOrder="0" shrinkToFit="0" vertical="top" wrapText="1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0" fillId="4" fontId="14" numFmtId="1" xfId="0" applyAlignment="1" applyFont="1" applyNumberFormat="1">
      <alignment horizontal="left" readingOrder="0"/>
    </xf>
    <xf borderId="0" fillId="3" fontId="15" numFmtId="1" xfId="0" applyAlignment="1" applyFont="1" applyNumberFormat="1">
      <alignment readingOrder="0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3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4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5" fillId="3" fontId="6" numFmtId="0" xfId="0" applyBorder="1" applyFont="1"/>
    <xf borderId="36" fillId="3" fontId="6" numFmtId="0" xfId="0" applyBorder="1" applyFont="1"/>
    <xf borderId="2" fillId="8" fontId="2" numFmtId="1" xfId="0" applyAlignment="1" applyBorder="1" applyFont="1" applyNumberFormat="1">
      <alignment shrinkToFit="0" vertical="bottom" wrapText="1"/>
    </xf>
    <xf borderId="0" fillId="8" fontId="16" numFmtId="0" xfId="0" applyFont="1"/>
    <xf borderId="0" fillId="8" fontId="16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7" fillId="8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8" fillId="4" fontId="6" numFmtId="0" xfId="0" applyBorder="1" applyFont="1"/>
    <xf borderId="39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tlanmod/emfviews/tree/integrate-neoem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The paper proposes a tool for managing integrated model views derived from heterogeneous models, which can be persisted in different back-ends (XMI, SQL, NoSQL, etc.) for scalability reasons.</v>
      </c>
      <c r="V2" s="10" t="str">
        <f>'2'!V2</f>
        <v>The paper uses MDE resources (like querying and view building) to support a combination of a model-based and DevOps process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Product</v>
      </c>
      <c r="E3" s="13" t="str">
        <f t="shared" ref="E3:F3" si="2">K26</f>
        <v>MDE</v>
      </c>
      <c r="F3" s="13" t="str">
        <f t="shared" si="2"/>
        <v>n.a.</v>
      </c>
      <c r="G3" s="13" t="str">
        <f t="shared" ref="G3:H3" si="3">K27</f>
        <v>MDE</v>
      </c>
      <c r="H3" s="13" t="str">
        <f t="shared" si="3"/>
        <v>Resource</v>
      </c>
      <c r="I3" s="13" t="str">
        <f t="shared" ref="I3:J3" si="4">K28</f>
        <v>DevOps</v>
      </c>
      <c r="J3" s="13" t="str">
        <f t="shared" si="4"/>
        <v>Process</v>
      </c>
      <c r="K3" s="13" t="str">
        <f t="shared" ref="K3:L3" si="5">K29</f>
        <v>MDE</v>
      </c>
      <c r="L3" s="13" t="str">
        <f t="shared" si="5"/>
        <v>Process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The paper does not specifically target DevOps, but the solution may be applied in DevOps environments to integrate design models with runtime models.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Y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Y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https://github.com/atlanmod/emfviews/tree/integrate-neoemf (based on EMF, CDO and NeoEMF)</v>
      </c>
      <c r="V11" s="24" t="str">
        <f>'2'!V11</f>
        <v>&lt;add your comment here if any&gt;</v>
      </c>
      <c r="W11" s="15">
        <f t="shared" si="11"/>
        <v>1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Monitoring</v>
      </c>
      <c r="E12" s="18" t="str">
        <f>K39</f>
        <v>Requirements</v>
      </c>
      <c r="F12" s="18" t="str">
        <f>K40</f>
        <v>Coding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The proposed tool may be used to provide an integrated view of design models, monitoring data (if represented as a model), requirement models and code (if a code model exists).</v>
      </c>
      <c r="V12" s="20" t="str">
        <f>'2'!V12</f>
        <v>&lt;add your comment here if any&gt;</v>
      </c>
      <c r="W12" s="11">
        <f t="shared" si="11"/>
        <v>1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MODELS'18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Y</v>
      </c>
      <c r="D15" s="13">
        <f t="shared" ref="D15:D16" si="15">IF(OR(EXACT(C4,"Y")),1,0)</f>
        <v>1</v>
      </c>
      <c r="E15" s="13">
        <f>IF(OR(EXACT(C6,"Y")),1,0)</f>
        <v>1</v>
      </c>
      <c r="F15" s="13">
        <f t="shared" si="14"/>
        <v>2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mde</v>
      </c>
      <c r="D19" s="29" t="str">
        <f>K58</f>
        <v>model views</v>
      </c>
      <c r="E19" s="29" t="str">
        <f>K59</f>
        <v>scalability</v>
      </c>
      <c r="F19" s="29" t="str">
        <f>K60</f>
        <v>model persistence</v>
      </c>
      <c r="G19" s="29" t="str">
        <f>K61</f>
        <v>Modeling</v>
      </c>
      <c r="H19" s="30" t="str">
        <f>K62</f>
        <v>Views</v>
      </c>
      <c r="I19" s="29" t="str">
        <f>K63</f>
        <v>Persistence</v>
      </c>
      <c r="J19" s="29" t="str">
        <f>K64</f>
        <v>Database</v>
      </c>
      <c r="K19" s="29" t="str">
        <f>K65</f>
        <v>Design Time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31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Product</v>
      </c>
      <c r="E25" s="54" t="str">
        <f t="shared" ref="E25:E36" si="18">CONCATENATE(C25," ",D25)</f>
        <v>MDE Product</v>
      </c>
      <c r="F25" s="54"/>
      <c r="G25" s="54" t="str">
        <f>IFERROR(__xludf.DUMMYFUNCTION("IFNA(UNIQUE(FILTER(E25:E36, E25:E36&lt;&gt;""n.a. n.a."")),""n.a."")"),"MDE Product")</f>
        <v>MDE Product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IFERROR(__xludf.DUMMYFUNCTION("""COMPUTED_VALUE"""),"Product")</f>
        <v>Product</v>
      </c>
      <c r="K25" s="55" t="str">
        <f t="shared" ref="K25:L25" si="17">IF(NOT(I25=""),I25,"n.a.")</f>
        <v>MDE</v>
      </c>
      <c r="L25" s="55" t="str">
        <f t="shared" si="17"/>
        <v>Product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MDE</v>
      </c>
      <c r="D26" s="53" t="str">
        <f>'1'!F$3</f>
        <v>n.a.</v>
      </c>
      <c r="E26" s="59" t="str">
        <f t="shared" si="18"/>
        <v>MDE n.a.</v>
      </c>
      <c r="F26" s="59"/>
      <c r="G26" s="59" t="str">
        <f>IFERROR(__xludf.DUMMYFUNCTION("""COMPUTED_VALUE"""),"MDE n.a.")</f>
        <v>MDE n.a.</v>
      </c>
      <c r="H26" s="59"/>
      <c r="I26" s="59" t="str">
        <f>IFERROR(__xludf.DUMMYFUNCTION("IFERROR(SPLIT($G26,"" ""),"""")"),"MDE")</f>
        <v>MDE</v>
      </c>
      <c r="J26" s="59" t="str">
        <f>IFERROR(__xludf.DUMMYFUNCTION("""COMPUTED_VALUE"""),"n.a.")</f>
        <v>n.a.</v>
      </c>
      <c r="K26" s="60" t="str">
        <f t="shared" ref="K26:L26" si="19">IF(NOT(I26=""),I26,"n.a.")</f>
        <v>MDE</v>
      </c>
      <c r="L26" s="60" t="str">
        <f t="shared" si="19"/>
        <v>n.a.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n.a.</v>
      </c>
      <c r="D27" s="53" t="str">
        <f>'1'!H$3</f>
        <v>n.a.</v>
      </c>
      <c r="E27" s="54" t="str">
        <f t="shared" si="18"/>
        <v>n.a. n.a.</v>
      </c>
      <c r="F27" s="54"/>
      <c r="G27" s="54" t="str">
        <f>IFERROR(__xludf.DUMMYFUNCTION("""COMPUTED_VALUE"""),"MDE Resource")</f>
        <v>MDE Resource</v>
      </c>
      <c r="H27" s="54"/>
      <c r="I27" s="54" t="str">
        <f>IFERROR(__xludf.DUMMYFUNCTION("IFERROR(SPLIT($G27,"" ""),"""")"),"MDE")</f>
        <v>MDE</v>
      </c>
      <c r="J27" s="54" t="str">
        <f>IFERROR(__xludf.DUMMYFUNCTION("""COMPUTED_VALUE"""),"Resource")</f>
        <v>Resource</v>
      </c>
      <c r="K27" s="55" t="str">
        <f t="shared" ref="K27:L27" si="20">IF(NOT(I27=""),I27,"n.a.")</f>
        <v>MDE</v>
      </c>
      <c r="L27" s="55" t="str">
        <f t="shared" si="20"/>
        <v>Resource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Resource</v>
      </c>
      <c r="E28" s="59" t="str">
        <f t="shared" si="18"/>
        <v>MDE Resource</v>
      </c>
      <c r="F28" s="59"/>
      <c r="G28" s="59" t="str">
        <f>IFERROR(__xludf.DUMMYFUNCTION("""COMPUTED_VALUE"""),"DevOps Process")</f>
        <v>DevOps Process</v>
      </c>
      <c r="H28" s="59"/>
      <c r="I28" s="59" t="str">
        <f>IFERROR(__xludf.DUMMYFUNCTION("IFERROR(SPLIT($G28,"" ""),"""")"),"DevOps")</f>
        <v>DevOps</v>
      </c>
      <c r="J28" s="59" t="str">
        <f>IFERROR(__xludf.DUMMYFUNCTION("""COMPUTED_VALUE"""),"Process")</f>
        <v>Process</v>
      </c>
      <c r="K28" s="60" t="str">
        <f t="shared" ref="K28:L28" si="21">IF(NOT(I28=""),I28,"n.a.")</f>
        <v>DevOps</v>
      </c>
      <c r="L28" s="60" t="str">
        <f t="shared" si="21"/>
        <v>Process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DevOps</v>
      </c>
      <c r="D29" s="62" t="str">
        <f>'2'!G$3</f>
        <v>Process</v>
      </c>
      <c r="E29" s="54" t="str">
        <f t="shared" si="18"/>
        <v>DevOps Process</v>
      </c>
      <c r="F29" s="54"/>
      <c r="G29" s="54" t="str">
        <f>IFERROR(__xludf.DUMMYFUNCTION("""COMPUTED_VALUE"""),"MDE Process")</f>
        <v>MDE Process</v>
      </c>
      <c r="H29" s="54"/>
      <c r="I29" s="54" t="str">
        <f>IFERROR(__xludf.DUMMYFUNCTION("IFERROR(SPLIT($G29,"" ""),"""")"),"MDE")</f>
        <v>MDE</v>
      </c>
      <c r="J29" s="54" t="str">
        <f>IFERROR(__xludf.DUMMYFUNCTION("""COMPUTED_VALUE"""),"Process")</f>
        <v>Process</v>
      </c>
      <c r="K29" s="55" t="str">
        <f t="shared" ref="K29:L29" si="22">IF(NOT(I29=""),I29,"n.a.")</f>
        <v>MDE</v>
      </c>
      <c r="L29" s="55" t="str">
        <f t="shared" si="22"/>
        <v>Process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MDE</v>
      </c>
      <c r="D30" s="62" t="str">
        <f>'2'!I$3</f>
        <v>Process</v>
      </c>
      <c r="E30" s="59" t="str">
        <f t="shared" si="18"/>
        <v>MDE Process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Monitoring</v>
      </c>
      <c r="D38" s="81"/>
      <c r="E38" s="81"/>
      <c r="F38" s="81"/>
      <c r="G38" s="81" t="str">
        <f>IFERROR(__xludf.DUMMYFUNCTION("""COMPUTED_VALUE"""),"Monitoring")</f>
        <v>Monitoring</v>
      </c>
      <c r="H38" s="81"/>
      <c r="I38" s="59" t="str">
        <f t="shared" si="27"/>
        <v>Monitoring</v>
      </c>
      <c r="J38" s="81"/>
      <c r="K38" s="60" t="str">
        <f t="shared" si="28"/>
        <v>Monitoring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Requirements</v>
      </c>
      <c r="D39" s="83"/>
      <c r="E39" s="83"/>
      <c r="F39" s="83"/>
      <c r="G39" s="83" t="str">
        <f>IFERROR(__xludf.DUMMYFUNCTION("""COMPUTED_VALUE"""),"Requirements")</f>
        <v>Requirements</v>
      </c>
      <c r="H39" s="83"/>
      <c r="I39" s="54" t="str">
        <f t="shared" si="27"/>
        <v>Requirements</v>
      </c>
      <c r="J39" s="83"/>
      <c r="K39" s="55" t="str">
        <f t="shared" si="28"/>
        <v>Requirements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Coding</v>
      </c>
      <c r="D40" s="81"/>
      <c r="E40" s="81"/>
      <c r="F40" s="81"/>
      <c r="G40" s="81" t="str">
        <f>IFERROR(__xludf.DUMMYFUNCTION("""COMPUTED_VALUE"""),"Coding")</f>
        <v>Coding</v>
      </c>
      <c r="H40" s="81"/>
      <c r="I40" s="59" t="str">
        <f t="shared" si="27"/>
        <v>Coding</v>
      </c>
      <c r="J40" s="81"/>
      <c r="K40" s="60" t="str">
        <f t="shared" si="28"/>
        <v>Coding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Requirements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Modelling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Coding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Monitoring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application domain independent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mde</v>
      </c>
      <c r="D57" s="90"/>
      <c r="E57" s="90"/>
      <c r="F57" s="90"/>
      <c r="G57" s="75" t="str">
        <f>IFERROR(__xludf.DUMMYFUNCTION("IFNA(UNIQUE(FILTER(C57:C66, C57:C66&lt;&gt;""n.a."")),""n.a."")"),"mde")</f>
        <v>mde</v>
      </c>
      <c r="H57" s="90"/>
      <c r="I57" s="76" t="str">
        <f t="shared" si="27"/>
        <v>mde</v>
      </c>
      <c r="J57" s="90"/>
      <c r="K57" s="77" t="str">
        <f t="shared" si="28"/>
        <v>mde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model views</v>
      </c>
      <c r="D58" s="81"/>
      <c r="E58" s="81"/>
      <c r="F58" s="81"/>
      <c r="G58" s="81" t="str">
        <f>IFERROR(__xludf.DUMMYFUNCTION("""COMPUTED_VALUE"""),"model views")</f>
        <v>model views</v>
      </c>
      <c r="H58" s="81"/>
      <c r="I58" s="59" t="str">
        <f t="shared" si="27"/>
        <v>model views</v>
      </c>
      <c r="J58" s="81"/>
      <c r="K58" s="60" t="str">
        <f t="shared" si="28"/>
        <v>model views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scalability</v>
      </c>
      <c r="D59" s="83"/>
      <c r="E59" s="83"/>
      <c r="F59" s="83"/>
      <c r="G59" s="83" t="str">
        <f>IFERROR(__xludf.DUMMYFUNCTION("""COMPUTED_VALUE"""),"scalability")</f>
        <v>scalability</v>
      </c>
      <c r="H59" s="83"/>
      <c r="I59" s="54" t="str">
        <f t="shared" si="27"/>
        <v>scalability</v>
      </c>
      <c r="J59" s="83"/>
      <c r="K59" s="55" t="str">
        <f t="shared" si="28"/>
        <v>scalability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model persistence</v>
      </c>
      <c r="D60" s="81"/>
      <c r="E60" s="81"/>
      <c r="F60" s="81"/>
      <c r="G60" s="81" t="str">
        <f>IFERROR(__xludf.DUMMYFUNCTION("""COMPUTED_VALUE"""),"model persistence")</f>
        <v>model persistence</v>
      </c>
      <c r="H60" s="81"/>
      <c r="I60" s="59" t="str">
        <f t="shared" si="27"/>
        <v>model persistence</v>
      </c>
      <c r="J60" s="81"/>
      <c r="K60" s="60" t="str">
        <f t="shared" si="28"/>
        <v>model persistence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 t="str">
        <f>IFERROR(__xludf.DUMMYFUNCTION("""COMPUTED_VALUE"""),"Modeling")</f>
        <v>Modeling</v>
      </c>
      <c r="H61" s="83"/>
      <c r="I61" s="54" t="str">
        <f t="shared" si="27"/>
        <v>Modeling</v>
      </c>
      <c r="J61" s="83"/>
      <c r="K61" s="55" t="str">
        <f t="shared" si="28"/>
        <v>Modeling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Modeling</v>
      </c>
      <c r="D62" s="81"/>
      <c r="E62" s="81"/>
      <c r="F62" s="81"/>
      <c r="G62" s="81" t="str">
        <f>IFERROR(__xludf.DUMMYFUNCTION("""COMPUTED_VALUE"""),"Views")</f>
        <v>Views</v>
      </c>
      <c r="H62" s="81"/>
      <c r="I62" s="59" t="str">
        <f t="shared" si="27"/>
        <v>Views</v>
      </c>
      <c r="J62" s="81"/>
      <c r="K62" s="60" t="str">
        <f t="shared" si="28"/>
        <v>Views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Views</v>
      </c>
      <c r="D63" s="83"/>
      <c r="E63" s="83"/>
      <c r="F63" s="83"/>
      <c r="G63" s="83" t="str">
        <f>IFERROR(__xludf.DUMMYFUNCTION("""COMPUTED_VALUE"""),"Persistence")</f>
        <v>Persistence</v>
      </c>
      <c r="H63" s="83"/>
      <c r="I63" s="54" t="str">
        <f t="shared" si="27"/>
        <v>Persistence</v>
      </c>
      <c r="J63" s="83"/>
      <c r="K63" s="55" t="str">
        <f t="shared" si="28"/>
        <v>Persistence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Persistence</v>
      </c>
      <c r="D64" s="81"/>
      <c r="E64" s="81"/>
      <c r="F64" s="81"/>
      <c r="G64" s="81" t="str">
        <f>IFERROR(__xludf.DUMMYFUNCTION("""COMPUTED_VALUE"""),"Database")</f>
        <v>Database</v>
      </c>
      <c r="H64" s="81"/>
      <c r="I64" s="59" t="str">
        <f t="shared" si="27"/>
        <v>Database</v>
      </c>
      <c r="J64" s="81"/>
      <c r="K64" s="60" t="str">
        <f t="shared" si="28"/>
        <v>Database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Database</v>
      </c>
      <c r="D65" s="83"/>
      <c r="E65" s="83"/>
      <c r="F65" s="83"/>
      <c r="G65" s="83" t="str">
        <f>IFERROR(__xludf.DUMMYFUNCTION("""COMPUTED_VALUE"""),"Design Time")</f>
        <v>Design Time</v>
      </c>
      <c r="H65" s="83"/>
      <c r="I65" s="54" t="str">
        <f t="shared" si="27"/>
        <v>Design Time</v>
      </c>
      <c r="J65" s="83"/>
      <c r="K65" s="55" t="str">
        <f t="shared" si="28"/>
        <v>Design Time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Design Time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MODELS'18</v>
      </c>
      <c r="E67" s="54" t="str">
        <f t="shared" ref="E67:E68" si="29">CONCATENATE(C67,"---",D67)</f>
        <v>Conference---MODELS'18</v>
      </c>
      <c r="F67" s="54"/>
      <c r="G67" s="54" t="str">
        <f>IFERROR(__xludf.DUMMYFUNCTION("IFNA(UNIQUE(FILTER(E67:E68, E67:E68&lt;&gt;""n.a"")),""n.a."")"),"Conference---MODELS'18")</f>
        <v>Conference---MODELS'18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IFERROR(__xludf.DUMMYFUNCTION("""COMPUTED_VALUE"""),"MODELS'18")</f>
        <v>MODELS'18</v>
      </c>
      <c r="K67" s="55" t="str">
        <f t="shared" si="28"/>
        <v>Conference</v>
      </c>
      <c r="L67" s="55" t="str">
        <f>IF(NOT(J67=""),J67,"n.a.")</f>
        <v>MODELS'18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MODELS</v>
      </c>
      <c r="E68" s="59" t="str">
        <f t="shared" si="29"/>
        <v>Conference---MODELS</v>
      </c>
      <c r="F68" s="59"/>
      <c r="G68" s="59" t="str">
        <f>IFERROR(__xludf.DUMMYFUNCTION("""COMPUTED_VALUE"""),"Conference---MODELS")</f>
        <v>Conference---MODELS</v>
      </c>
      <c r="H68" s="59"/>
      <c r="I68" s="59" t="str">
        <f>IFERROR(__xludf.DUMMYFUNCTION("IFERROR(SPLIT($G68,""---""),"""")"),"Conference")</f>
        <v>Conference</v>
      </c>
      <c r="J68" s="59" t="str">
        <f>IFERROR(__xludf.DUMMYFUNCTION("""COMPUTED_VALUE"""),"MODELS")</f>
        <v>MODELS</v>
      </c>
      <c r="K68" s="60" t="str">
        <f t="shared" si="28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32</v>
      </c>
      <c r="F3" s="101" t="s">
        <v>34</v>
      </c>
      <c r="G3" s="101" t="s">
        <v>34</v>
      </c>
      <c r="H3" s="101" t="s">
        <v>34</v>
      </c>
      <c r="I3" s="102"/>
    </row>
    <row r="4">
      <c r="A4" s="103">
        <v>2.0</v>
      </c>
      <c r="B4" s="104" t="s">
        <v>9</v>
      </c>
      <c r="C4" s="105" t="s">
        <v>35</v>
      </c>
      <c r="D4" s="106"/>
      <c r="E4" s="106"/>
      <c r="F4" s="106"/>
      <c r="G4" s="106"/>
      <c r="H4" s="106"/>
      <c r="I4" s="107" t="s">
        <v>36</v>
      </c>
    </row>
    <row r="5">
      <c r="A5" s="108">
        <v>3.0</v>
      </c>
      <c r="B5" s="109" t="s">
        <v>10</v>
      </c>
      <c r="C5" s="110" t="s">
        <v>37</v>
      </c>
      <c r="D5" s="111"/>
      <c r="E5" s="111"/>
      <c r="F5" s="111"/>
      <c r="G5" s="111"/>
      <c r="H5" s="111"/>
      <c r="I5" s="112" t="s">
        <v>38</v>
      </c>
    </row>
    <row r="6">
      <c r="A6" s="103">
        <v>4.0</v>
      </c>
      <c r="B6" s="104" t="s">
        <v>11</v>
      </c>
      <c r="C6" s="105" t="s">
        <v>35</v>
      </c>
      <c r="D6" s="111"/>
      <c r="E6" s="111"/>
      <c r="F6" s="111"/>
      <c r="G6" s="111"/>
      <c r="H6" s="111"/>
      <c r="I6" s="107" t="s">
        <v>38</v>
      </c>
    </row>
    <row r="7">
      <c r="A7" s="113">
        <v>5.0</v>
      </c>
      <c r="B7" s="114" t="s">
        <v>12</v>
      </c>
      <c r="C7" s="115" t="s">
        <v>37</v>
      </c>
      <c r="D7" s="116"/>
      <c r="E7" s="116"/>
      <c r="F7" s="116"/>
      <c r="G7" s="116"/>
      <c r="H7" s="116"/>
      <c r="I7" s="112" t="s">
        <v>38</v>
      </c>
    </row>
    <row r="8">
      <c r="A8" s="117">
        <v>6.0</v>
      </c>
      <c r="B8" s="118" t="s">
        <v>13</v>
      </c>
      <c r="C8" s="119" t="s">
        <v>37</v>
      </c>
      <c r="D8" s="116"/>
      <c r="E8" s="116"/>
      <c r="F8" s="116"/>
      <c r="G8" s="116"/>
      <c r="H8" s="116"/>
      <c r="I8" s="107" t="s">
        <v>38</v>
      </c>
    </row>
    <row r="9">
      <c r="A9" s="113">
        <v>7.0</v>
      </c>
      <c r="B9" s="114" t="s">
        <v>14</v>
      </c>
      <c r="C9" s="115" t="s">
        <v>37</v>
      </c>
      <c r="D9" s="116"/>
      <c r="E9" s="116"/>
      <c r="F9" s="116"/>
      <c r="G9" s="116"/>
      <c r="H9" s="116"/>
      <c r="I9" s="112" t="s">
        <v>38</v>
      </c>
    </row>
    <row r="10">
      <c r="A10" s="117">
        <v>8.0</v>
      </c>
      <c r="B10" s="117" t="s">
        <v>15</v>
      </c>
      <c r="C10" s="119">
        <v>1.0</v>
      </c>
      <c r="D10" s="120"/>
      <c r="E10" s="120"/>
      <c r="F10" s="120"/>
      <c r="G10" s="120"/>
      <c r="H10" s="120"/>
      <c r="I10" s="107" t="s">
        <v>38</v>
      </c>
    </row>
    <row r="11">
      <c r="A11" s="113">
        <v>9.0</v>
      </c>
      <c r="B11" s="121" t="s">
        <v>16</v>
      </c>
      <c r="C11" s="122" t="s">
        <v>35</v>
      </c>
      <c r="D11" s="120"/>
      <c r="E11" s="120"/>
      <c r="F11" s="120"/>
      <c r="G11" s="120"/>
      <c r="H11" s="120"/>
      <c r="I11" s="123" t="s">
        <v>39</v>
      </c>
    </row>
    <row r="12">
      <c r="A12" s="117">
        <v>10.0</v>
      </c>
      <c r="B12" s="117" t="s">
        <v>17</v>
      </c>
      <c r="C12" s="119" t="s">
        <v>40</v>
      </c>
      <c r="D12" s="119" t="s">
        <v>41</v>
      </c>
      <c r="E12" s="119" t="s">
        <v>42</v>
      </c>
      <c r="F12" s="119" t="s">
        <v>43</v>
      </c>
      <c r="G12" s="119" t="s">
        <v>34</v>
      </c>
      <c r="H12" s="120"/>
      <c r="I12" s="107" t="s">
        <v>44</v>
      </c>
    </row>
    <row r="13">
      <c r="A13" s="113">
        <v>11.0</v>
      </c>
      <c r="B13" s="113" t="s">
        <v>18</v>
      </c>
      <c r="C13" s="115" t="s">
        <v>45</v>
      </c>
      <c r="D13" s="124" t="s">
        <v>46</v>
      </c>
      <c r="E13" s="125"/>
      <c r="F13" s="125"/>
      <c r="G13" s="120"/>
      <c r="H13" s="120"/>
      <c r="I13" s="112" t="s">
        <v>38</v>
      </c>
    </row>
    <row r="14">
      <c r="A14" s="117">
        <v>12.0</v>
      </c>
      <c r="B14" s="117" t="s">
        <v>19</v>
      </c>
      <c r="C14" s="126" t="s">
        <v>37</v>
      </c>
      <c r="D14" s="127">
        <f>IF(OR(EXACT(C7,"Y")),1,0)</f>
        <v>0</v>
      </c>
      <c r="E14" s="127">
        <f>IF(OR(EXACT(C9,"Y")),1,0)</f>
        <v>0</v>
      </c>
      <c r="F14" s="127">
        <f t="shared" ref="F14:F16" si="1">D14+E14</f>
        <v>0</v>
      </c>
      <c r="G14" s="128"/>
      <c r="H14" s="120"/>
      <c r="I14" s="107" t="s">
        <v>38</v>
      </c>
    </row>
    <row r="15">
      <c r="A15" s="113">
        <v>13.0</v>
      </c>
      <c r="B15" s="113" t="s">
        <v>20</v>
      </c>
      <c r="C15" s="129" t="s">
        <v>35</v>
      </c>
      <c r="D15" s="130">
        <f t="shared" ref="D15:D16" si="2">IF(OR(EXACT(C4,"Y")),1,0)</f>
        <v>1</v>
      </c>
      <c r="E15" s="130">
        <f>IF(OR(EXACT(C6,"Y")),1,0)</f>
        <v>1</v>
      </c>
      <c r="F15" s="130">
        <f t="shared" si="1"/>
        <v>2</v>
      </c>
      <c r="G15" s="128"/>
      <c r="H15" s="120"/>
      <c r="I15" s="112" t="s">
        <v>38</v>
      </c>
    </row>
    <row r="16">
      <c r="A16" s="117">
        <v>14.0</v>
      </c>
      <c r="B16" s="117" t="s">
        <v>21</v>
      </c>
      <c r="C16" s="126" t="s">
        <v>37</v>
      </c>
      <c r="D16" s="127">
        <f t="shared" si="2"/>
        <v>0</v>
      </c>
      <c r="E16" s="127">
        <f>IF(OR(EXACT(C8,"Y")),1,0)</f>
        <v>0</v>
      </c>
      <c r="F16" s="127">
        <f t="shared" si="1"/>
        <v>0</v>
      </c>
      <c r="G16" s="128"/>
      <c r="H16" s="120"/>
      <c r="I16" s="107" t="s">
        <v>38</v>
      </c>
    </row>
    <row r="17">
      <c r="A17" s="113">
        <v>15.0</v>
      </c>
      <c r="B17" s="113" t="s">
        <v>22</v>
      </c>
      <c r="C17" s="129" t="s">
        <v>37</v>
      </c>
      <c r="D17" s="130">
        <f>IF(OR(AND(F14,OR(F15,F16)),AND(F15,OR(F14,F16)),AND(F16,OR(F14,F15))),1,0)</f>
        <v>0</v>
      </c>
      <c r="E17" s="131"/>
      <c r="F17" s="106"/>
      <c r="G17" s="120"/>
      <c r="H17" s="120"/>
      <c r="I17" s="112" t="s">
        <v>38</v>
      </c>
    </row>
    <row r="18">
      <c r="A18" s="132">
        <v>16.0</v>
      </c>
      <c r="B18" s="103" t="s">
        <v>23</v>
      </c>
      <c r="C18" s="105" t="s">
        <v>47</v>
      </c>
      <c r="D18" s="105" t="s">
        <v>34</v>
      </c>
      <c r="E18" s="105" t="s">
        <v>34</v>
      </c>
      <c r="F18" s="105" t="s">
        <v>34</v>
      </c>
      <c r="G18" s="105" t="s">
        <v>34</v>
      </c>
      <c r="H18" s="120"/>
      <c r="I18" s="107" t="s">
        <v>38</v>
      </c>
    </row>
    <row r="19">
      <c r="A19" s="133">
        <v>17.0</v>
      </c>
      <c r="B19" s="133" t="s">
        <v>24</v>
      </c>
      <c r="C19" s="134" t="s">
        <v>48</v>
      </c>
      <c r="D19" s="135" t="s">
        <v>49</v>
      </c>
      <c r="E19" s="136" t="s">
        <v>50</v>
      </c>
      <c r="F19" s="136" t="s">
        <v>51</v>
      </c>
      <c r="G19" s="137"/>
      <c r="H19" s="137"/>
      <c r="I19" s="112" t="s">
        <v>38</v>
      </c>
    </row>
    <row r="20">
      <c r="A20" s="138">
        <v>18.0</v>
      </c>
      <c r="B20" s="139" t="s">
        <v>25</v>
      </c>
      <c r="C20" s="140" t="str">
        <f>IF(OR(EXACT(C4,"Y"),EXACT(C5,"Y"),EXACT(C6,"Y"),EXACT(C7,"Y"),EXACT(C8,"Y"),EXACT(C9,"Y")),"Y","N")</f>
        <v>Y</v>
      </c>
      <c r="D20" s="141"/>
      <c r="E20" s="141"/>
      <c r="F20" s="141"/>
      <c r="G20" s="141"/>
      <c r="H20" s="141"/>
      <c r="I20" s="107" t="s">
        <v>38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hyperlinks>
    <hyperlink r:id="rId1" ref="I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52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2" t="s">
        <v>53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54</v>
      </c>
    </row>
    <row r="3">
      <c r="B3" s="100"/>
      <c r="C3" s="100"/>
      <c r="D3" s="101" t="s">
        <v>32</v>
      </c>
      <c r="E3" s="101" t="s">
        <v>55</v>
      </c>
      <c r="F3" s="101" t="s">
        <v>56</v>
      </c>
      <c r="G3" s="101" t="s">
        <v>57</v>
      </c>
      <c r="H3" s="101" t="s">
        <v>32</v>
      </c>
      <c r="I3" s="101" t="s">
        <v>57</v>
      </c>
      <c r="J3" s="101" t="s">
        <v>34</v>
      </c>
      <c r="K3" s="101" t="s">
        <v>34</v>
      </c>
      <c r="L3" s="101" t="s">
        <v>34</v>
      </c>
      <c r="M3" s="101" t="s">
        <v>34</v>
      </c>
      <c r="N3" s="101" t="s">
        <v>34</v>
      </c>
      <c r="O3" s="101" t="s">
        <v>34</v>
      </c>
      <c r="P3" s="101" t="s">
        <v>34</v>
      </c>
      <c r="Q3" s="101" t="s">
        <v>34</v>
      </c>
      <c r="R3" s="101" t="s">
        <v>34</v>
      </c>
      <c r="S3" s="101" t="s">
        <v>34</v>
      </c>
      <c r="T3" s="101" t="s">
        <v>34</v>
      </c>
      <c r="U3" s="101" t="s">
        <v>34</v>
      </c>
      <c r="V3" s="102"/>
    </row>
    <row r="4">
      <c r="A4" s="142">
        <v>1.0</v>
      </c>
      <c r="B4" s="103">
        <v>2.0</v>
      </c>
      <c r="C4" s="104" t="s">
        <v>9</v>
      </c>
      <c r="D4" s="105" t="s">
        <v>35</v>
      </c>
      <c r="E4" s="106"/>
      <c r="F4" s="106"/>
      <c r="G4" s="106"/>
      <c r="H4" s="106"/>
      <c r="I4" s="106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07" t="s">
        <v>38</v>
      </c>
    </row>
    <row r="5">
      <c r="A5" s="144">
        <v>1.0</v>
      </c>
      <c r="B5" s="108">
        <v>3.0</v>
      </c>
      <c r="C5" s="109" t="s">
        <v>10</v>
      </c>
      <c r="D5" s="110" t="s">
        <v>37</v>
      </c>
      <c r="E5" s="111"/>
      <c r="F5" s="111"/>
      <c r="G5" s="111"/>
      <c r="H5" s="111"/>
      <c r="I5" s="111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12" t="s">
        <v>38</v>
      </c>
    </row>
    <row r="6">
      <c r="A6" s="142">
        <v>1.0</v>
      </c>
      <c r="B6" s="103">
        <v>4.0</v>
      </c>
      <c r="C6" s="104" t="s">
        <v>11</v>
      </c>
      <c r="D6" s="105" t="s">
        <v>35</v>
      </c>
      <c r="E6" s="111"/>
      <c r="F6" s="111"/>
      <c r="G6" s="111"/>
      <c r="H6" s="111"/>
      <c r="I6" s="111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07" t="s">
        <v>38</v>
      </c>
    </row>
    <row r="7">
      <c r="A7" s="144">
        <v>1.0</v>
      </c>
      <c r="B7" s="113">
        <v>5.0</v>
      </c>
      <c r="C7" s="114" t="s">
        <v>12</v>
      </c>
      <c r="D7" s="115" t="s">
        <v>37</v>
      </c>
      <c r="E7" s="116"/>
      <c r="F7" s="116"/>
      <c r="G7" s="116"/>
      <c r="H7" s="116"/>
      <c r="I7" s="116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12" t="s">
        <v>38</v>
      </c>
    </row>
    <row r="8">
      <c r="A8" s="142">
        <v>1.0</v>
      </c>
      <c r="B8" s="117">
        <v>6.0</v>
      </c>
      <c r="C8" s="118" t="s">
        <v>13</v>
      </c>
      <c r="D8" s="119" t="s">
        <v>37</v>
      </c>
      <c r="E8" s="116"/>
      <c r="F8" s="116"/>
      <c r="G8" s="116"/>
      <c r="H8" s="116"/>
      <c r="I8" s="116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07" t="s">
        <v>38</v>
      </c>
    </row>
    <row r="9">
      <c r="A9" s="144">
        <v>1.0</v>
      </c>
      <c r="B9" s="113">
        <v>7.0</v>
      </c>
      <c r="C9" s="114" t="s">
        <v>14</v>
      </c>
      <c r="D9" s="115" t="s">
        <v>37</v>
      </c>
      <c r="E9" s="116"/>
      <c r="F9" s="116"/>
      <c r="G9" s="116"/>
      <c r="H9" s="116"/>
      <c r="I9" s="116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12" t="s">
        <v>38</v>
      </c>
    </row>
    <row r="10">
      <c r="A10" s="142">
        <v>2.0</v>
      </c>
      <c r="B10" s="117">
        <v>8.0</v>
      </c>
      <c r="C10" s="117" t="s">
        <v>15</v>
      </c>
      <c r="D10" s="119">
        <v>1.0</v>
      </c>
      <c r="E10" s="120"/>
      <c r="F10" s="120"/>
      <c r="G10" s="120"/>
      <c r="H10" s="120"/>
      <c r="I10" s="120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07" t="s">
        <v>38</v>
      </c>
    </row>
    <row r="11">
      <c r="A11" s="144">
        <v>2.0</v>
      </c>
      <c r="B11" s="113">
        <v>9.0</v>
      </c>
      <c r="C11" s="121" t="s">
        <v>16</v>
      </c>
      <c r="D11" s="122" t="s">
        <v>35</v>
      </c>
      <c r="E11" s="120"/>
      <c r="F11" s="120"/>
      <c r="G11" s="120"/>
      <c r="H11" s="120"/>
      <c r="I11" s="120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12" t="s">
        <v>38</v>
      </c>
    </row>
    <row r="12">
      <c r="A12" s="142" t="s">
        <v>53</v>
      </c>
      <c r="B12" s="117">
        <v>10.0</v>
      </c>
      <c r="C12" s="117" t="s">
        <v>17</v>
      </c>
      <c r="D12" s="119" t="s">
        <v>42</v>
      </c>
      <c r="E12" s="119" t="s">
        <v>40</v>
      </c>
      <c r="F12" s="119" t="s">
        <v>43</v>
      </c>
      <c r="G12" s="119" t="s">
        <v>41</v>
      </c>
      <c r="H12" s="119" t="s">
        <v>34</v>
      </c>
      <c r="I12" s="120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07" t="s">
        <v>38</v>
      </c>
    </row>
    <row r="13">
      <c r="A13" s="144">
        <v>3.0</v>
      </c>
      <c r="B13" s="113">
        <v>11.0</v>
      </c>
      <c r="C13" s="113" t="s">
        <v>18</v>
      </c>
      <c r="D13" s="115" t="s">
        <v>45</v>
      </c>
      <c r="E13" s="124" t="s">
        <v>58</v>
      </c>
      <c r="F13" s="125"/>
      <c r="G13" s="125"/>
      <c r="H13" s="120"/>
      <c r="I13" s="120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12" t="s">
        <v>38</v>
      </c>
    </row>
    <row r="14">
      <c r="A14" s="142">
        <v>1.0</v>
      </c>
      <c r="B14" s="117">
        <v>12.0</v>
      </c>
      <c r="C14" s="117" t="s">
        <v>19</v>
      </c>
      <c r="D14" s="126" t="s">
        <v>37</v>
      </c>
      <c r="E14" s="127">
        <f>IF(OR(EXACT(D7,"Y")),1,0)</f>
        <v>0</v>
      </c>
      <c r="F14" s="127">
        <f>IF(OR(EXACT(D9,"Y")),1,0)</f>
        <v>0</v>
      </c>
      <c r="G14" s="127">
        <f t="shared" ref="G14:G16" si="1">E14+F14</f>
        <v>0</v>
      </c>
      <c r="H14" s="128"/>
      <c r="I14" s="120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07" t="s">
        <v>38</v>
      </c>
    </row>
    <row r="15">
      <c r="A15" s="144">
        <v>1.0</v>
      </c>
      <c r="B15" s="113">
        <v>13.0</v>
      </c>
      <c r="C15" s="113" t="s">
        <v>20</v>
      </c>
      <c r="D15" s="129" t="str">
        <f>IF(G15&gt;0,"Y","n.a.")</f>
        <v>Y</v>
      </c>
      <c r="E15" s="130">
        <f t="shared" ref="E15:E16" si="2">IF(OR(EXACT(D4,"Y")),1,0)</f>
        <v>1</v>
      </c>
      <c r="F15" s="130">
        <f>IF(OR(EXACT(D6,"Y")),1,0)</f>
        <v>1</v>
      </c>
      <c r="G15" s="130">
        <f t="shared" si="1"/>
        <v>2</v>
      </c>
      <c r="H15" s="128"/>
      <c r="I15" s="120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12" t="s">
        <v>38</v>
      </c>
    </row>
    <row r="16">
      <c r="A16" s="142">
        <v>1.0</v>
      </c>
      <c r="B16" s="117">
        <v>14.0</v>
      </c>
      <c r="C16" s="117" t="s">
        <v>21</v>
      </c>
      <c r="D16" s="126" t="s">
        <v>37</v>
      </c>
      <c r="E16" s="127">
        <f t="shared" si="2"/>
        <v>0</v>
      </c>
      <c r="F16" s="127">
        <f>IF(OR(EXACT(D8,"Y")),1,0)</f>
        <v>0</v>
      </c>
      <c r="G16" s="127">
        <f t="shared" si="1"/>
        <v>0</v>
      </c>
      <c r="H16" s="128"/>
      <c r="I16" s="120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07" t="s">
        <v>38</v>
      </c>
    </row>
    <row r="17">
      <c r="A17" s="144">
        <v>1.0</v>
      </c>
      <c r="B17" s="113">
        <v>15.0</v>
      </c>
      <c r="C17" s="113" t="s">
        <v>22</v>
      </c>
      <c r="D17" s="129" t="s">
        <v>37</v>
      </c>
      <c r="E17" s="130">
        <f>IF(OR(AND(G14,OR(G15,G16)),AND(G15,OR(G14,G16)),AND(G16,OR(G14,G15))),1,0)</f>
        <v>0</v>
      </c>
      <c r="F17" s="131"/>
      <c r="G17" s="106"/>
      <c r="H17" s="120"/>
      <c r="I17" s="120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12" t="s">
        <v>38</v>
      </c>
    </row>
    <row r="18">
      <c r="A18" s="142">
        <v>3.0</v>
      </c>
      <c r="B18" s="132">
        <v>16.0</v>
      </c>
      <c r="C18" s="103" t="s">
        <v>23</v>
      </c>
      <c r="D18" s="105" t="s">
        <v>47</v>
      </c>
      <c r="E18" s="105" t="s">
        <v>34</v>
      </c>
      <c r="F18" s="105" t="s">
        <v>34</v>
      </c>
      <c r="G18" s="105" t="s">
        <v>34</v>
      </c>
      <c r="H18" s="105" t="s">
        <v>34</v>
      </c>
      <c r="I18" s="120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07" t="s">
        <v>38</v>
      </c>
    </row>
    <row r="19">
      <c r="A19" s="144">
        <v>3.0</v>
      </c>
      <c r="B19" s="133">
        <v>17.0</v>
      </c>
      <c r="C19" s="133" t="s">
        <v>24</v>
      </c>
      <c r="D19" s="134" t="s">
        <v>59</v>
      </c>
      <c r="E19" s="146" t="s">
        <v>60</v>
      </c>
      <c r="F19" s="147" t="s">
        <v>61</v>
      </c>
      <c r="G19" s="147" t="s">
        <v>62</v>
      </c>
      <c r="H19" s="147" t="s">
        <v>63</v>
      </c>
      <c r="I19" s="147" t="s">
        <v>64</v>
      </c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9" t="s">
        <v>38</v>
      </c>
    </row>
    <row r="20">
      <c r="A20" s="138"/>
      <c r="B20" s="138">
        <v>18.0</v>
      </c>
      <c r="C20" s="139" t="s">
        <v>25</v>
      </c>
      <c r="D20" s="150" t="str">
        <f>IF(OR(EXACT(D4,"Y"),EXACT(D5,"Y"),EXACT(D6,"Y"),EXACT(D7,"Y"),EXACT(D8,"Y"),EXACT(D9,"Y")),"Y","N")</f>
        <v>Y</v>
      </c>
      <c r="E20" s="151"/>
      <c r="F20" s="151"/>
      <c r="G20" s="151"/>
      <c r="H20" s="151"/>
      <c r="I20" s="151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07" t="s">
        <v>38</v>
      </c>
    </row>
    <row r="21">
      <c r="A21" s="153">
        <v>4.0</v>
      </c>
      <c r="B21" s="154">
        <v>19.0</v>
      </c>
      <c r="C21" s="154" t="s">
        <v>65</v>
      </c>
      <c r="D21" s="155" t="s">
        <v>66</v>
      </c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7"/>
    </row>
    <row r="22">
      <c r="D22" s="155" t="s">
        <v>67</v>
      </c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>
      <c r="D23" s="160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7"/>
    </row>
    <row r="24">
      <c r="D24" s="160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>
      <c r="A25" s="161"/>
      <c r="B25" s="161"/>
      <c r="C25" s="162" t="s">
        <v>68</v>
      </c>
      <c r="D25" s="162" t="s">
        <v>69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3" t="s">
        <v>70</v>
      </c>
      <c r="B26" s="164"/>
      <c r="C26" s="165" t="s">
        <v>71</v>
      </c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>
      <c r="A27" s="163" t="s">
        <v>72</v>
      </c>
      <c r="B27" s="164"/>
      <c r="C27" s="165" t="s">
        <v>73</v>
      </c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9"/>
    </row>
    <row r="28">
      <c r="A28" s="163" t="s">
        <v>74</v>
      </c>
      <c r="B28" s="164"/>
      <c r="C28" s="165" t="s">
        <v>71</v>
      </c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>
      <c r="A29" s="163" t="s">
        <v>75</v>
      </c>
      <c r="B29" s="164"/>
      <c r="C29" s="165" t="s">
        <v>71</v>
      </c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9"/>
    </row>
    <row r="30">
      <c r="A30" s="170"/>
      <c r="B30" s="170"/>
      <c r="C30" s="17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1"/>
      <c r="B31" s="17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2" t="s">
        <v>76</v>
      </c>
      <c r="B32" s="173"/>
      <c r="C32" s="173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</row>
    <row r="33">
      <c r="A33" s="175" t="s">
        <v>70</v>
      </c>
      <c r="B33" s="175"/>
      <c r="C33" s="175" t="s">
        <v>77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>
      <c r="A34" s="173" t="s">
        <v>72</v>
      </c>
      <c r="B34" s="173"/>
      <c r="C34" s="173" t="s">
        <v>78</v>
      </c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</row>
    <row r="35">
      <c r="A35" s="175" t="s">
        <v>74</v>
      </c>
      <c r="B35" s="175"/>
      <c r="C35" s="175" t="s">
        <v>79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>
      <c r="A36" s="173" t="s">
        <v>75</v>
      </c>
      <c r="B36" s="173"/>
      <c r="C36" s="173" t="s">
        <v>80</v>
      </c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</row>
    <row r="37">
      <c r="A37" s="171"/>
      <c r="B37" s="171"/>
      <c r="C37" s="17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70"/>
      <c r="B38" s="170"/>
      <c r="C38" s="17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71"/>
      <c r="B39" s="171"/>
      <c r="C39" s="17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70"/>
      <c r="B40" s="170"/>
      <c r="C40" s="17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