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<sst xmlns="http://schemas.openxmlformats.org/spreadsheetml/2006/main" count="239" uniqueCount="74">
  <si>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</si>
  <si>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</si>
  <si>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</si>
  <si>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</si>
  <si>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</si>
  <si>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</si>
  <si>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</si>
  <si>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</si>
  <si>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</si>
  <si>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</si>
  <si>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</si>
  <si>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</si>
  <si>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</si>
  <si>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</si>
  <si>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</si>
  <si>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</si>
  <si>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</si>
  <si>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</si>
  <si>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</si>
  <si>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</si>
  <si>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</si>
  <si>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</si>
  <si>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</si>
  <si>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</si>
  <si>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</si>
  <si>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</si>
  <si>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</si>
  <si>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</si>
  <si>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</si>
  <si>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</si>
  <si>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</si>
  <si>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papers proposes a scalable framework for CI and regression testing for IoT-based systems. IT performs test case prioritizatin and selection based on IoT criteria.</t>
  </si>
  <si>
    <t>AI/ML</t>
  </si>
  <si>
    <t>Process</t>
  </si>
  <si>
    <t>DevOps</t>
  </si>
  <si>
    <t>Product</t>
  </si>
  <si>
    <t>n.a.</t>
  </si>
  <si>
    <t>N</t>
  </si>
  <si>
    <t>&lt;add your comment here if any&gt;</t>
  </si>
  <si>
    <t xml:space="preserve">The authors would solve the problem of learning models from SPLs by evaluating the quality of models learned by sampling subsets of valid products. </t>
  </si>
  <si>
    <t>Y</t>
  </si>
  <si>
    <t>IoT device connection efficiency dataset and Mobile IoT dataset on GSM domain</t>
  </si>
  <si>
    <t>IoT-CIRTF framework</t>
  </si>
  <si>
    <t>Testing</t>
  </si>
  <si>
    <t>Journal</t>
  </si>
  <si>
    <t>IEEE (Open) Access</t>
  </si>
  <si>
    <t>application domain independent</t>
  </si>
  <si>
    <t>Deep Learning</t>
  </si>
  <si>
    <t>Integration Testing</t>
  </si>
  <si>
    <t>Regression testing</t>
  </si>
  <si>
    <t>test case prioritization</t>
  </si>
  <si>
    <t>test case selection</t>
  </si>
  <si>
    <t>search-based techniques</t>
  </si>
  <si>
    <t>RQs</t>
  </si>
  <si>
    <t>2,3</t>
  </si>
  <si>
    <t>In this paper, a scalable framework for continuous integration and regression testing in IoT-based systems (IoT-CIRTF) is proposed, based on IoT-related criteria for test case prioritization and selection. The framework utilizes search-based techniques to provide an optimized prioritized set of test cases to select from. The selection is based on a trained prediction model for IoT standard components using supervised deep learning algorithms to continuously ensure the overall reliability of IoT-based systems.</t>
  </si>
  <si>
    <t>IEEE Access</t>
  </si>
  <si>
    <t xml:space="preserve">regression testing
,
</t>
  </si>
  <si>
    <t>integration testing</t>
  </si>
  <si>
    <t>continous testing</t>
  </si>
  <si>
    <t>deep learning</t>
  </si>
  <si>
    <t>Future research directions (as stated by authors, if any)</t>
  </si>
  <si>
    <t xml:space="preserve">Reviewer </t>
  </si>
  <si>
    <t>Pasqualina Potena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</si>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</sst>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vertical="bottom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6" fillId="3" fontId="5" numFmtId="1" xfId="0" applyAlignment="1" applyBorder="1" applyFont="1" applyNumberFormat="1">
      <alignment readingOrder="0" shrinkToFit="0" vertical="bottom" wrapText="0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papers proposes a scalable framework for CI and regression testing for IoT-based systems. IT performs test case prioritizatin and selection based on IoT criteria.</v>
      </c>
      <c r="V2" s="10" t="str">
        <f>'2'!V2</f>
        <v>In this paper, a scalable framework for continuous integration and regression testing in IoT-based systems (IoT-CIRTF) is proposed, based on IoT-related criteria for test case prioritization and selection. The framework utilizes search-based techniques to provide an optimized prioritized set of test cases to select from. The selection is based on a trained prediction model for IoT standard components using supervised deep learning algorithms to continuously ensure the overall reliability of IoT-based systems.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The authors would solve the problem of learning models from SPLs by evaluating the quality of models learned by sampling subsets of valid products. </v>
      </c>
      <c r="V8" s="20" t="str">
        <f>'2'!V8</f>
        <v>&lt;add your comment here if any&gt;</v>
      </c>
      <c r="W8" s="11">
        <f t="shared" si="11"/>
        <v>1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Y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IoT device connection efficiency dataset and Mobile IoT dataset on GSM domain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IoT-CIRTF framework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IEEE (Open) Access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Y</v>
      </c>
      <c r="D14" s="18">
        <f>IF(OR(EXACT(C7,"Y")),1,0)</f>
        <v>0</v>
      </c>
      <c r="E14" s="18">
        <f>IF(OR(EXACT(C9,"Y")),1,0)</f>
        <v>1</v>
      </c>
      <c r="F14" s="18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Deep Learning</v>
      </c>
      <c r="D19" s="29" t="str">
        <f>K58</f>
        <v>Integration Testing</v>
      </c>
      <c r="E19" s="29" t="str">
        <f>K59</f>
        <v>Regression testing</v>
      </c>
      <c r="F19" s="29" t="str">
        <f>K60</f>
        <v>test case prioritization</v>
      </c>
      <c r="G19" s="29" t="str">
        <f>K61</f>
        <v>test case selection</v>
      </c>
      <c r="H19" s="30" t="str">
        <f>K62</f>
        <v>regression testing
,
</v>
      </c>
      <c r="I19" s="29" t="str">
        <f>K63</f>
        <v>integration testing</v>
      </c>
      <c r="J19" s="29" t="str">
        <f>K64</f>
        <v>continous testing</v>
      </c>
      <c r="K19" s="29" t="str">
        <f>K65</f>
        <v>deep learning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18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Product</v>
      </c>
      <c r="E26" s="59" t="str">
        <f t="shared" si="18"/>
        <v>DevOps Product</v>
      </c>
      <c r="F26" s="59"/>
      <c r="G26" s="59" t="str">
        <f>IFERROR(__xludf.DUMMYFUNCTION("""COMPUTED_VALUE"""),"DevOps Product")</f>
        <v>DevOps Product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DevOps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Process</v>
      </c>
      <c r="E28" s="59" t="str">
        <f t="shared" si="18"/>
        <v>AI/ML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Product</v>
      </c>
      <c r="E29" s="54" t="str">
        <f t="shared" si="18"/>
        <v>DevOps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Deep Learning</v>
      </c>
      <c r="D57" s="90"/>
      <c r="E57" s="90"/>
      <c r="F57" s="90"/>
      <c r="G57" s="75" t="str">
        <f>IFERROR(__xludf.DUMMYFUNCTION("IFNA(UNIQUE(FILTER(C57:C66, C57:C66&lt;&gt;""n.a."")),""n.a."")"),"Deep Learning")</f>
        <v>Deep Learning</v>
      </c>
      <c r="H57" s="90"/>
      <c r="I57" s="76" t="str">
        <f t="shared" si="27"/>
        <v>Deep Learning</v>
      </c>
      <c r="J57" s="90"/>
      <c r="K57" s="77" t="str">
        <f t="shared" si="28"/>
        <v>Deep Learning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Integration Testing</v>
      </c>
      <c r="D58" s="81"/>
      <c r="E58" s="81"/>
      <c r="F58" s="81"/>
      <c r="G58" s="81" t="str">
        <f>IFERROR(__xludf.DUMMYFUNCTION("""COMPUTED_VALUE"""),"Integration Testing")</f>
        <v>Integration Testing</v>
      </c>
      <c r="H58" s="81"/>
      <c r="I58" s="59" t="str">
        <f t="shared" si="27"/>
        <v>Integration Testing</v>
      </c>
      <c r="J58" s="81"/>
      <c r="K58" s="60" t="str">
        <f t="shared" si="28"/>
        <v>Integration Testing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Regression testing</v>
      </c>
      <c r="D59" s="83"/>
      <c r="E59" s="83"/>
      <c r="F59" s="83"/>
      <c r="G59" s="83" t="str">
        <f>IFERROR(__xludf.DUMMYFUNCTION("""COMPUTED_VALUE"""),"Regression testing")</f>
        <v>Regression testing</v>
      </c>
      <c r="H59" s="83"/>
      <c r="I59" s="54" t="str">
        <f t="shared" si="27"/>
        <v>Regression testing</v>
      </c>
      <c r="J59" s="83"/>
      <c r="K59" s="55" t="str">
        <f t="shared" si="28"/>
        <v>Regression testing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test case prioritization</v>
      </c>
      <c r="D60" s="81"/>
      <c r="E60" s="81"/>
      <c r="F60" s="81"/>
      <c r="G60" s="81" t="str">
        <f>IFERROR(__xludf.DUMMYFUNCTION("""COMPUTED_VALUE"""),"test case prioritization")</f>
        <v>test case prioritization</v>
      </c>
      <c r="H60" s="81"/>
      <c r="I60" s="59" t="str">
        <f t="shared" si="27"/>
        <v>test case prioritization</v>
      </c>
      <c r="J60" s="81"/>
      <c r="K60" s="60" t="str">
        <f t="shared" si="28"/>
        <v>test case prioritization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test case selection</v>
      </c>
      <c r="D61" s="83"/>
      <c r="E61" s="83"/>
      <c r="F61" s="83"/>
      <c r="G61" s="83" t="str">
        <f>IFERROR(__xludf.DUMMYFUNCTION("""COMPUTED_VALUE"""),"test case selection")</f>
        <v>test case selection</v>
      </c>
      <c r="H61" s="83"/>
      <c r="I61" s="54" t="str">
        <f t="shared" si="27"/>
        <v>test case selection</v>
      </c>
      <c r="J61" s="83"/>
      <c r="K61" s="55" t="str">
        <f t="shared" si="28"/>
        <v>test case selection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regression testing
,
</v>
      </c>
      <c r="D62" s="81"/>
      <c r="E62" s="81"/>
      <c r="F62" s="81"/>
      <c r="G62" s="81" t="str">
        <f>IFERROR(__xludf.DUMMYFUNCTION("""COMPUTED_VALUE"""),"regression testing
,
")</f>
        <v>regression testing
,
</v>
      </c>
      <c r="H62" s="81"/>
      <c r="I62" s="59" t="str">
        <f t="shared" si="27"/>
        <v>regression testing
,
</v>
      </c>
      <c r="J62" s="81"/>
      <c r="K62" s="60" t="str">
        <f t="shared" si="28"/>
        <v>regression testing
,
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integration testing</v>
      </c>
      <c r="D63" s="83"/>
      <c r="E63" s="83"/>
      <c r="F63" s="83"/>
      <c r="G63" s="83" t="str">
        <f>IFERROR(__xludf.DUMMYFUNCTION("""COMPUTED_VALUE"""),"integration testing")</f>
        <v>integration testing</v>
      </c>
      <c r="H63" s="83"/>
      <c r="I63" s="54" t="str">
        <f t="shared" si="27"/>
        <v>integration testing</v>
      </c>
      <c r="J63" s="83"/>
      <c r="K63" s="55" t="str">
        <f t="shared" si="28"/>
        <v>integration testing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continous testing</v>
      </c>
      <c r="D64" s="81"/>
      <c r="E64" s="81"/>
      <c r="F64" s="81"/>
      <c r="G64" s="81" t="str">
        <f>IFERROR(__xludf.DUMMYFUNCTION("""COMPUTED_VALUE"""),"continous testing")</f>
        <v>continous testing</v>
      </c>
      <c r="H64" s="81"/>
      <c r="I64" s="59" t="str">
        <f t="shared" si="27"/>
        <v>continous testing</v>
      </c>
      <c r="J64" s="81"/>
      <c r="K64" s="60" t="str">
        <f t="shared" si="28"/>
        <v>continous testing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deep learning</v>
      </c>
      <c r="D65" s="83"/>
      <c r="E65" s="83"/>
      <c r="F65" s="83"/>
      <c r="G65" s="83" t="str">
        <f>IFERROR(__xludf.DUMMYFUNCTION("""COMPUTED_VALUE"""),"deep learning")</f>
        <v>deep learning</v>
      </c>
      <c r="H65" s="83"/>
      <c r="I65" s="54" t="str">
        <f t="shared" si="27"/>
        <v>deep learning</v>
      </c>
      <c r="J65" s="83"/>
      <c r="K65" s="55" t="str">
        <f t="shared" si="28"/>
        <v>deep learning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IEEE (Open) Access</v>
      </c>
      <c r="E67" s="54" t="str">
        <f t="shared" ref="E67:E68" si="29">CONCATENATE(C67,"---",D67)</f>
        <v>Journal---IEEE (Open) Access</v>
      </c>
      <c r="F67" s="54"/>
      <c r="G67" s="54" t="str">
        <f>IFERROR(__xludf.DUMMYFUNCTION("IFNA(UNIQUE(FILTER(E67:E68, E67:E68&lt;&gt;""n.a"")),""n.a."")"),"Journal---IEEE (Open) Access")</f>
        <v>Journal---IEEE (Open) Access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IFERROR(__xludf.DUMMYFUNCTION("""COMPUTED_VALUE"""),"IEEE (Open) Access")</f>
        <v>IEEE (Open) Access</v>
      </c>
      <c r="K67" s="55" t="str">
        <f t="shared" si="28"/>
        <v>Journal</v>
      </c>
      <c r="L67" s="55" t="str">
        <f>IF(NOT(J67=""),J67,"n.a.")</f>
        <v>IEEE (Open) Access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IEEE Access</v>
      </c>
      <c r="E68" s="59" t="str">
        <f t="shared" si="29"/>
        <v>Journal---IEEE Access</v>
      </c>
      <c r="F68" s="59"/>
      <c r="G68" s="59" t="str">
        <f>IFERROR(__xludf.DUMMYFUNCTION("""COMPUTED_VALUE"""),"Journal---IEEE Access")</f>
        <v>Journal---IEEE Access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IFERROR(__xludf.DUMMYFUNCTION("""COMPUTED_VALUE"""),"IEEE Access")</f>
        <v>IEEE Access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/>
    </row>
    <row r="4">
      <c r="A4" s="103">
        <v>2.0</v>
      </c>
      <c r="B4" s="104" t="s">
        <v>9</v>
      </c>
      <c r="C4" s="105" t="s">
        <v>37</v>
      </c>
      <c r="D4" s="106"/>
      <c r="E4" s="106"/>
      <c r="F4" s="106"/>
      <c r="G4" s="106"/>
      <c r="H4" s="106"/>
      <c r="I4" s="107" t="s">
        <v>38</v>
      </c>
    </row>
    <row r="5">
      <c r="A5" s="108">
        <v>3.0</v>
      </c>
      <c r="B5" s="109" t="s">
        <v>10</v>
      </c>
      <c r="C5" s="110" t="s">
        <v>37</v>
      </c>
      <c r="D5" s="111"/>
      <c r="E5" s="111"/>
      <c r="F5" s="111"/>
      <c r="G5" s="111"/>
      <c r="H5" s="111"/>
      <c r="I5" s="112" t="s">
        <v>38</v>
      </c>
    </row>
    <row r="6">
      <c r="A6" s="103">
        <v>4.0</v>
      </c>
      <c r="B6" s="104" t="s">
        <v>11</v>
      </c>
      <c r="C6" s="105" t="s">
        <v>37</v>
      </c>
      <c r="D6" s="111"/>
      <c r="E6" s="111"/>
      <c r="F6" s="111"/>
      <c r="G6" s="111"/>
      <c r="H6" s="111"/>
      <c r="I6" s="107" t="s">
        <v>38</v>
      </c>
    </row>
    <row r="7">
      <c r="A7" s="113">
        <v>5.0</v>
      </c>
      <c r="B7" s="114" t="s">
        <v>12</v>
      </c>
      <c r="C7" s="115" t="s">
        <v>37</v>
      </c>
      <c r="D7" s="116"/>
      <c r="E7" s="116"/>
      <c r="F7" s="116"/>
      <c r="G7" s="116"/>
      <c r="H7" s="116"/>
      <c r="I7" s="112" t="s">
        <v>38</v>
      </c>
    </row>
    <row r="8">
      <c r="A8" s="117">
        <v>6.0</v>
      </c>
      <c r="B8" s="118" t="s">
        <v>13</v>
      </c>
      <c r="C8" s="119" t="s">
        <v>37</v>
      </c>
      <c r="D8" s="116"/>
      <c r="E8" s="116"/>
      <c r="F8" s="116"/>
      <c r="G8" s="116"/>
      <c r="H8" s="116"/>
      <c r="I8" s="120" t="s">
        <v>39</v>
      </c>
    </row>
    <row r="9">
      <c r="A9" s="113">
        <v>7.0</v>
      </c>
      <c r="B9" s="114" t="s">
        <v>14</v>
      </c>
      <c r="C9" s="115" t="s">
        <v>40</v>
      </c>
      <c r="D9" s="116"/>
      <c r="E9" s="116"/>
      <c r="F9" s="116"/>
      <c r="G9" s="116"/>
      <c r="H9" s="116"/>
      <c r="I9" s="112" t="s">
        <v>38</v>
      </c>
    </row>
    <row r="10">
      <c r="A10" s="117">
        <v>8.0</v>
      </c>
      <c r="B10" s="117" t="s">
        <v>15</v>
      </c>
      <c r="C10" s="119">
        <v>2.0</v>
      </c>
      <c r="D10" s="121"/>
      <c r="E10" s="121"/>
      <c r="F10" s="121"/>
      <c r="G10" s="121"/>
      <c r="H10" s="121"/>
      <c r="I10" s="107" t="s">
        <v>41</v>
      </c>
    </row>
    <row r="11">
      <c r="A11" s="113">
        <v>9.0</v>
      </c>
      <c r="B11" s="122" t="s">
        <v>16</v>
      </c>
      <c r="C11" s="123" t="s">
        <v>40</v>
      </c>
      <c r="D11" s="121"/>
      <c r="E11" s="121"/>
      <c r="F11" s="121"/>
      <c r="G11" s="121"/>
      <c r="H11" s="121"/>
      <c r="I11" s="112" t="s">
        <v>42</v>
      </c>
    </row>
    <row r="12">
      <c r="A12" s="117">
        <v>10.0</v>
      </c>
      <c r="B12" s="117" t="s">
        <v>17</v>
      </c>
      <c r="C12" s="119" t="s">
        <v>43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21"/>
      <c r="I12" s="107" t="s">
        <v>38</v>
      </c>
    </row>
    <row r="13">
      <c r="A13" s="113">
        <v>11.0</v>
      </c>
      <c r="B13" s="113" t="s">
        <v>18</v>
      </c>
      <c r="C13" s="115" t="s">
        <v>44</v>
      </c>
      <c r="D13" s="124" t="s">
        <v>45</v>
      </c>
      <c r="E13" s="125"/>
      <c r="F13" s="125"/>
      <c r="G13" s="121"/>
      <c r="H13" s="121"/>
      <c r="I13" s="112" t="s">
        <v>38</v>
      </c>
    </row>
    <row r="14">
      <c r="A14" s="117">
        <v>12.0</v>
      </c>
      <c r="B14" s="117" t="s">
        <v>19</v>
      </c>
      <c r="C14" s="126" t="s">
        <v>40</v>
      </c>
      <c r="D14" s="127">
        <f>IF(OR(EXACT(C7,"Y")),1,0)</f>
        <v>0</v>
      </c>
      <c r="E14" s="127">
        <f>IF(OR(EXACT(C9,"Y")),1,0)</f>
        <v>1</v>
      </c>
      <c r="F14" s="127">
        <f t="shared" ref="F14:F16" si="1">D14+E14</f>
        <v>1</v>
      </c>
      <c r="G14" s="128"/>
      <c r="H14" s="121"/>
      <c r="I14" s="107" t="s">
        <v>38</v>
      </c>
    </row>
    <row r="15">
      <c r="A15" s="113">
        <v>13.0</v>
      </c>
      <c r="B15" s="113" t="s">
        <v>20</v>
      </c>
      <c r="C15" s="129" t="s">
        <v>37</v>
      </c>
      <c r="D15" s="130">
        <f t="shared" ref="D15:D16" si="2">IF(OR(EXACT(C4,"Y")),1,0)</f>
        <v>0</v>
      </c>
      <c r="E15" s="130">
        <f>IF(OR(EXACT(C6,"Y")),1,0)</f>
        <v>0</v>
      </c>
      <c r="F15" s="130">
        <f t="shared" si="1"/>
        <v>0</v>
      </c>
      <c r="G15" s="128"/>
      <c r="H15" s="121"/>
      <c r="I15" s="112" t="s">
        <v>38</v>
      </c>
    </row>
    <row r="16">
      <c r="A16" s="117">
        <v>14.0</v>
      </c>
      <c r="B16" s="117" t="s">
        <v>21</v>
      </c>
      <c r="C16" s="126" t="s">
        <v>37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1"/>
      <c r="I16" s="107" t="s">
        <v>38</v>
      </c>
    </row>
    <row r="17">
      <c r="A17" s="113">
        <v>15.0</v>
      </c>
      <c r="B17" s="113" t="s">
        <v>22</v>
      </c>
      <c r="C17" s="129" t="s">
        <v>37</v>
      </c>
      <c r="D17" s="130">
        <f>IF(OR(AND(F14,OR(F15,F16)),AND(F15,OR(F14,F16)),AND(F16,OR(F14,F15))),1,0)</f>
        <v>0</v>
      </c>
      <c r="E17" s="131"/>
      <c r="F17" s="106"/>
      <c r="G17" s="121"/>
      <c r="H17" s="121"/>
      <c r="I17" s="112" t="s">
        <v>38</v>
      </c>
    </row>
    <row r="18">
      <c r="A18" s="132">
        <v>16.0</v>
      </c>
      <c r="B18" s="103" t="s">
        <v>23</v>
      </c>
      <c r="C18" s="105" t="s">
        <v>46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1"/>
      <c r="I18" s="107" t="s">
        <v>38</v>
      </c>
    </row>
    <row r="19">
      <c r="A19" s="133">
        <v>17.0</v>
      </c>
      <c r="B19" s="133" t="s">
        <v>24</v>
      </c>
      <c r="C19" s="134" t="s">
        <v>47</v>
      </c>
      <c r="D19" s="135" t="s">
        <v>48</v>
      </c>
      <c r="E19" s="136" t="s">
        <v>49</v>
      </c>
      <c r="F19" s="136" t="s">
        <v>50</v>
      </c>
      <c r="G19" s="136" t="s">
        <v>51</v>
      </c>
      <c r="H19" s="136" t="s">
        <v>52</v>
      </c>
      <c r="I19" s="112" t="s">
        <v>38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38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53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1" t="s">
        <v>2</v>
      </c>
    </row>
    <row r="2">
      <c r="A2" s="142" t="s">
        <v>54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3" t="s">
        <v>55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35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2">
        <v>1.0</v>
      </c>
      <c r="B4" s="103">
        <v>2.0</v>
      </c>
      <c r="C4" s="104" t="s">
        <v>9</v>
      </c>
      <c r="D4" s="105" t="s">
        <v>37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 t="s">
        <v>38</v>
      </c>
    </row>
    <row r="5">
      <c r="A5" s="146">
        <v>1.0</v>
      </c>
      <c r="B5" s="108">
        <v>3.0</v>
      </c>
      <c r="C5" s="109" t="s">
        <v>10</v>
      </c>
      <c r="D5" s="110" t="s">
        <v>37</v>
      </c>
      <c r="E5" s="111"/>
      <c r="F5" s="111"/>
      <c r="G5" s="111"/>
      <c r="H5" s="111"/>
      <c r="I5" s="111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8" t="s">
        <v>38</v>
      </c>
    </row>
    <row r="6">
      <c r="A6" s="142">
        <v>1.0</v>
      </c>
      <c r="B6" s="103">
        <v>4.0</v>
      </c>
      <c r="C6" s="104" t="s">
        <v>11</v>
      </c>
      <c r="D6" s="105" t="s">
        <v>37</v>
      </c>
      <c r="E6" s="111"/>
      <c r="F6" s="111"/>
      <c r="G6" s="111"/>
      <c r="H6" s="111"/>
      <c r="I6" s="111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5" t="s">
        <v>38</v>
      </c>
    </row>
    <row r="7">
      <c r="A7" s="146">
        <v>1.0</v>
      </c>
      <c r="B7" s="113">
        <v>5.0</v>
      </c>
      <c r="C7" s="114" t="s">
        <v>12</v>
      </c>
      <c r="D7" s="115" t="s">
        <v>37</v>
      </c>
      <c r="E7" s="116"/>
      <c r="F7" s="116"/>
      <c r="G7" s="116"/>
      <c r="H7" s="116"/>
      <c r="I7" s="116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 t="s">
        <v>38</v>
      </c>
    </row>
    <row r="8">
      <c r="A8" s="142">
        <v>1.0</v>
      </c>
      <c r="B8" s="117">
        <v>6.0</v>
      </c>
      <c r="C8" s="118" t="s">
        <v>13</v>
      </c>
      <c r="D8" s="119" t="s">
        <v>37</v>
      </c>
      <c r="E8" s="116"/>
      <c r="F8" s="116"/>
      <c r="G8" s="116"/>
      <c r="H8" s="116"/>
      <c r="I8" s="116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5" t="s">
        <v>38</v>
      </c>
    </row>
    <row r="9">
      <c r="A9" s="146">
        <v>1.0</v>
      </c>
      <c r="B9" s="113">
        <v>7.0</v>
      </c>
      <c r="C9" s="114" t="s">
        <v>14</v>
      </c>
      <c r="D9" s="115" t="s">
        <v>40</v>
      </c>
      <c r="E9" s="116"/>
      <c r="F9" s="116"/>
      <c r="G9" s="116"/>
      <c r="H9" s="116"/>
      <c r="I9" s="116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8" t="s">
        <v>38</v>
      </c>
    </row>
    <row r="10">
      <c r="A10" s="142">
        <v>2.0</v>
      </c>
      <c r="B10" s="117">
        <v>8.0</v>
      </c>
      <c r="C10" s="117" t="s">
        <v>15</v>
      </c>
      <c r="D10" s="119">
        <v>2.0</v>
      </c>
      <c r="E10" s="121"/>
      <c r="F10" s="121"/>
      <c r="G10" s="121"/>
      <c r="H10" s="121"/>
      <c r="I10" s="121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5" t="s">
        <v>38</v>
      </c>
    </row>
    <row r="11">
      <c r="A11" s="146">
        <v>2.0</v>
      </c>
      <c r="B11" s="113">
        <v>9.0</v>
      </c>
      <c r="C11" s="122" t="s">
        <v>16</v>
      </c>
      <c r="D11" s="123" t="s">
        <v>36</v>
      </c>
      <c r="E11" s="121"/>
      <c r="F11" s="121"/>
      <c r="G11" s="121"/>
      <c r="H11" s="121"/>
      <c r="I11" s="121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8" t="s">
        <v>38</v>
      </c>
    </row>
    <row r="12">
      <c r="A12" s="142" t="s">
        <v>54</v>
      </c>
      <c r="B12" s="117">
        <v>10.0</v>
      </c>
      <c r="C12" s="117" t="s">
        <v>17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1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5" t="s">
        <v>38</v>
      </c>
    </row>
    <row r="13">
      <c r="A13" s="146">
        <v>3.0</v>
      </c>
      <c r="B13" s="113">
        <v>11.0</v>
      </c>
      <c r="C13" s="113" t="s">
        <v>18</v>
      </c>
      <c r="D13" s="115" t="s">
        <v>44</v>
      </c>
      <c r="E13" s="124" t="s">
        <v>56</v>
      </c>
      <c r="F13" s="125"/>
      <c r="G13" s="125"/>
      <c r="H13" s="121"/>
      <c r="I13" s="121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8" t="s">
        <v>38</v>
      </c>
    </row>
    <row r="14">
      <c r="A14" s="142">
        <v>1.0</v>
      </c>
      <c r="B14" s="117">
        <v>12.0</v>
      </c>
      <c r="C14" s="117" t="s">
        <v>19</v>
      </c>
      <c r="D14" s="126" t="str">
        <f>IF(G14&gt;0,"Y","n.a.")</f>
        <v>Y</v>
      </c>
      <c r="E14" s="127">
        <f>IF(OR(EXACT(D7,"Y")),1,0)</f>
        <v>0</v>
      </c>
      <c r="F14" s="127">
        <f>IF(OR(EXACT(D9,"Y")),1,0)</f>
        <v>1</v>
      </c>
      <c r="G14" s="127">
        <f t="shared" ref="G14:G16" si="1">E14+F14</f>
        <v>1</v>
      </c>
      <c r="H14" s="128"/>
      <c r="I14" s="121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5" t="s">
        <v>38</v>
      </c>
    </row>
    <row r="15">
      <c r="A15" s="146">
        <v>1.0</v>
      </c>
      <c r="B15" s="113">
        <v>13.0</v>
      </c>
      <c r="C15" s="113" t="s">
        <v>20</v>
      </c>
      <c r="D15" s="129" t="s">
        <v>37</v>
      </c>
      <c r="E15" s="130">
        <f t="shared" ref="E15:E16" si="2">IF(OR(EXACT(D4,"Y")),1,0)</f>
        <v>0</v>
      </c>
      <c r="F15" s="130">
        <f>IF(OR(EXACT(D6,"Y")),1,0)</f>
        <v>0</v>
      </c>
      <c r="G15" s="130">
        <f t="shared" si="1"/>
        <v>0</v>
      </c>
      <c r="H15" s="128"/>
      <c r="I15" s="121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8" t="s">
        <v>38</v>
      </c>
    </row>
    <row r="16">
      <c r="A16" s="142">
        <v>1.0</v>
      </c>
      <c r="B16" s="117">
        <v>14.0</v>
      </c>
      <c r="C16" s="117" t="s">
        <v>21</v>
      </c>
      <c r="D16" s="126" t="s">
        <v>37</v>
      </c>
      <c r="E16" s="127">
        <f t="shared" si="2"/>
        <v>0</v>
      </c>
      <c r="F16" s="127">
        <f>IF(OR(EXACT(D8,"Y")),1,0)</f>
        <v>0</v>
      </c>
      <c r="G16" s="127">
        <f t="shared" si="1"/>
        <v>0</v>
      </c>
      <c r="H16" s="128"/>
      <c r="I16" s="121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5" t="s">
        <v>38</v>
      </c>
    </row>
    <row r="17">
      <c r="A17" s="146">
        <v>1.0</v>
      </c>
      <c r="B17" s="113">
        <v>15.0</v>
      </c>
      <c r="C17" s="113" t="s">
        <v>22</v>
      </c>
      <c r="D17" s="129" t="s">
        <v>37</v>
      </c>
      <c r="E17" s="130">
        <f>IF(OR(AND(G14,OR(G15,G16)),AND(G15,OR(G14,G16)),AND(G16,OR(G14,G15))),1,0)</f>
        <v>0</v>
      </c>
      <c r="F17" s="131"/>
      <c r="G17" s="106"/>
      <c r="H17" s="121"/>
      <c r="I17" s="121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8" t="s">
        <v>38</v>
      </c>
    </row>
    <row r="18">
      <c r="A18" s="142">
        <v>3.0</v>
      </c>
      <c r="B18" s="132">
        <v>16.0</v>
      </c>
      <c r="C18" s="103" t="s">
        <v>23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1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5" t="s">
        <v>38</v>
      </c>
    </row>
    <row r="19" ht="31.5" customHeight="1">
      <c r="A19" s="146">
        <v>3.0</v>
      </c>
      <c r="B19" s="133">
        <v>17.0</v>
      </c>
      <c r="C19" s="133" t="s">
        <v>24</v>
      </c>
      <c r="D19" s="134" t="s">
        <v>57</v>
      </c>
      <c r="E19" s="149" t="s">
        <v>58</v>
      </c>
      <c r="F19" s="149" t="s">
        <v>59</v>
      </c>
      <c r="G19" s="149" t="s">
        <v>60</v>
      </c>
      <c r="H19" s="150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38</v>
      </c>
    </row>
    <row r="20">
      <c r="A20" s="137"/>
      <c r="B20" s="137">
        <v>18.0</v>
      </c>
      <c r="C20" s="138" t="s">
        <v>25</v>
      </c>
      <c r="D20" s="153" t="str">
        <f>IF(OR(EXACT(D4,"Y"),EXACT(D5,"Y"),EXACT(D6,"Y"),EXACT(D7,"Y"),EXACT(D8,"Y"),EXACT(D9,"Y")),"Y","N")</f>
        <v>Y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45" t="s">
        <v>38</v>
      </c>
    </row>
    <row r="21">
      <c r="A21" s="156">
        <v>4.0</v>
      </c>
      <c r="B21" s="157">
        <v>19.0</v>
      </c>
      <c r="C21" s="157" t="s">
        <v>61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58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</row>
    <row r="23">
      <c r="D23" s="158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58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2"/>
    </row>
    <row r="25">
      <c r="A25" s="163"/>
      <c r="B25" s="163"/>
      <c r="C25" s="164" t="s">
        <v>62</v>
      </c>
      <c r="D25" s="164" t="s">
        <v>63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5" t="s">
        <v>64</v>
      </c>
      <c r="B26" s="166"/>
      <c r="C26" s="167" t="s">
        <v>65</v>
      </c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9"/>
    </row>
    <row r="27">
      <c r="A27" s="165" t="s">
        <v>66</v>
      </c>
      <c r="B27" s="166"/>
      <c r="C27" s="167" t="s">
        <v>65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1"/>
    </row>
    <row r="28">
      <c r="A28" s="165" t="s">
        <v>67</v>
      </c>
      <c r="B28" s="166"/>
      <c r="C28" s="167" t="s">
        <v>65</v>
      </c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9"/>
    </row>
    <row r="29">
      <c r="A29" s="165" t="s">
        <v>68</v>
      </c>
      <c r="B29" s="166"/>
      <c r="C29" s="167" t="s">
        <v>65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1"/>
    </row>
    <row r="30">
      <c r="A30" s="172"/>
      <c r="B30" s="172"/>
      <c r="C30" s="17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3"/>
      <c r="B31" s="17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4" t="s">
        <v>69</v>
      </c>
      <c r="B32" s="175"/>
      <c r="C32" s="175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</row>
    <row r="33">
      <c r="A33" s="177" t="s">
        <v>64</v>
      </c>
      <c r="B33" s="177"/>
      <c r="C33" s="177" t="s">
        <v>70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>
      <c r="A34" s="175" t="s">
        <v>66</v>
      </c>
      <c r="B34" s="175"/>
      <c r="C34" s="175" t="s">
        <v>71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</row>
    <row r="35">
      <c r="A35" s="177" t="s">
        <v>67</v>
      </c>
      <c r="B35" s="177"/>
      <c r="C35" s="177" t="s">
        <v>72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>
      <c r="A36" s="175" t="s">
        <v>68</v>
      </c>
      <c r="B36" s="175"/>
      <c r="C36" s="175" t="s">
        <v>73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</row>
    <row r="37">
      <c r="A37" s="173"/>
      <c r="B37" s="173"/>
      <c r="C37" s="17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2"/>
      <c r="B38" s="172"/>
      <c r="C38" s="17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3"/>
      <c r="B39" s="173"/>
      <c r="C39" s="17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2"/>
      <c r="B40" s="172"/>
      <c r="C40" s="172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