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<sst xmlns="http://schemas.openxmlformats.org/spreadsheetml/2006/main" count="238" uniqueCount="88">
  <si>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</si>
  <si>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</si>
  <si>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</si>
  <si>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</si>
  <si>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</si>
  <si>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</si>
  <si>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</si>
  <si>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</si>
  <si>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</si>
  <si>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</si>
  <si>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</si>
  <si>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</si>
  <si>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</si>
  <si>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</si>
  <si>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</si>
  <si>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</si>
  <si>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</si>
  <si>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</si>
  <si>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</si>
  <si>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</si>
  <si>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</si>
  <si>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</si>
  <si>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</si>
  <si>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</si>
  <si>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</si>
  <si>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</si>
  <si>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</si>
  <si>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</si>
  <si>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</si>
  <si>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</si>
  <si>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</si>
  <si>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A metamodel is proposed as a semi-formal description of in-place AI/ML solutions. The intent is to leverage the information stored in the corresponding models to enact a DevOps process for AI/ML, called MLOps in the paper</t>
  </si>
  <si>
    <t>MDE</t>
  </si>
  <si>
    <t>Resource</t>
  </si>
  <si>
    <t>DevOps</t>
  </si>
  <si>
    <t>Process</t>
  </si>
  <si>
    <t>AI/ML</t>
  </si>
  <si>
    <t>Product</t>
  </si>
  <si>
    <t>Y</t>
  </si>
  <si>
    <t>A metamodel is used as base for MLOps. The authors mention also other potential features of MDE-supported DevOps for AI/ML solutions, however there is no explicit trace in the paper</t>
  </si>
  <si>
    <t>See above</t>
  </si>
  <si>
    <t>n.a.</t>
  </si>
  <si>
    <t>&lt;add your comment here if any&gt;</t>
  </si>
  <si>
    <t>The paper presents the enactment of a DevOps process for AI/ML applications. In particular, the Ops phase targets the AI model management, including quality assurance, security, monitoring</t>
  </si>
  <si>
    <t>The example is a very basic/superficial one and provides no further insights to understand other features, like code generation, re-deployment configurations, etc.</t>
  </si>
  <si>
    <t>Despite some figures are shown, no explicit tool/repository is mentioned in the paper</t>
  </si>
  <si>
    <t>Coding</t>
  </si>
  <si>
    <t>Testing</t>
  </si>
  <si>
    <t>Monitoring</t>
  </si>
  <si>
    <t>As said in other entries the paper is very blurry wrt technical details, these dimensions are more based on authors' claims</t>
  </si>
  <si>
    <t>Conference</t>
  </si>
  <si>
    <t>Business Modelling and Software Design 2020</t>
  </si>
  <si>
    <r>
      <rPr>
        <rFont val="arial, sans, sans-serif"/>
        <i/>
        <color theme="1"/>
      </rPr>
      <t xml:space="preserve">Shishkov B. (eds) Business Modeling and Software Design. BMSD 2020. Lecture Notes in Business Information Processing, vol 391. Springer, Cham. </t>
    </r>
    <r>
      <rPr>
        <rFont val="arial, sans, sans-serif"/>
        <i/>
        <color rgb="FF000000"/>
      </rPr>
      <t>https://doi.org/10.1007/978-3-030-52306-0_11</t>
    </r>
  </si>
  <si>
    <t>Does it (partially) contribute to answer RQ2 (2 dimensions, MDE and DevOps)</t>
  </si>
  <si>
    <t>N</t>
  </si>
  <si>
    <t>Digital Life</t>
  </si>
  <si>
    <t>application domain independent</t>
  </si>
  <si>
    <t>The example is developed on blockchain and ChainOps</t>
  </si>
  <si>
    <t>ML-Ops</t>
  </si>
  <si>
    <t>ML Blueprints</t>
  </si>
  <si>
    <t>Methodological support to AI</t>
  </si>
  <si>
    <t>AI software engineering</t>
  </si>
  <si>
    <t>TOSCA</t>
  </si>
  <si>
    <t>RQs</t>
  </si>
  <si>
    <t>2,3</t>
  </si>
  <si>
    <t>The paper proposes a model-driven approach for MLOps. The model-driven approach is based on a metamodel to be used to specify model (as MDE artifact, i.e. instance of the given metamodel) of AI/ML models. AI/ML models are intended to be used in intelligent appllications, which, in turn, can be object of DevOps routines (e.g., automated DevOps pipeline). AI/ML models, as part of such intelligent applications, are subject to DevOps steps, a.k.a. MLOps. The proposed MDE process is applied to the AI/ML domain then it can be also considered a AI/ML process. An MDE resource is the proposed metamodel). Being the MDE. The obtaines MDE product, i.e., any instance of the proposed metamodel, is a AI/ML model blueprint and can be considered an AI/ML product at the same time</t>
  </si>
  <si>
    <t>Limited to the AI/ML artifacts (MLOps)</t>
  </si>
  <si>
    <t>It provides a metamodel for AI/ML model blueprint specification (i.e., modeling of a AI/ML model)</t>
  </si>
  <si>
    <t>The paper only sketches how an AIML artefact (managed as a MDE artifact) can be part of a DevOps scenario. Very generich though.</t>
  </si>
  <si>
    <t>Modelling</t>
  </si>
  <si>
    <t>Future research directions (as stated by authors, if any)</t>
  </si>
  <si>
    <t>Build transformations and define an ML ontology</t>
  </si>
  <si>
    <t>Check the EU ISP ProTECT project.</t>
  </si>
  <si>
    <t xml:space="preserve">Reviewer </t>
  </si>
  <si>
    <t>Luca Berardinelli</t>
  </si>
  <si>
    <t>RQ1</t>
  </si>
  <si>
    <t>The approach aims at enabling a model-driven approach to manage AI/ML models as MDE artifacts in a DevOps scenario, namely MLOps</t>
  </si>
  <si>
    <t>RQ2</t>
  </si>
  <si>
    <t>A metamodel for AI/ML model high level modeling (namely blueprints) is proposed and a use case scenario in the domain of intelligent blockchain based application is considered where AI/ML models needs to be continuously updated and deployed. MDE, AI/ML, and DevOps principles are adopted in a sound way. The contributiions are still in their preliminary phase though.</t>
  </si>
  <si>
    <t>RQ3</t>
  </si>
  <si>
    <t>The approach can be considered domain independent since it is applicable to any scenarios where ML model blueprints can be used.</t>
  </si>
  <si>
    <t>RQ4</t>
  </si>
  <si>
    <t>Future research directions consider the refinement of the MDE-related support including transformations. Check the EU ISP ProTECT project.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</si>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</sst>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i/>
      <color rgb="FF000000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bottom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bottom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vertical="bottom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bottom" wrapText="1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6" fillId="4" fontId="5" numFmtId="1" xfId="0" applyAlignment="1" applyBorder="1" applyFont="1" applyNumberFormat="1">
      <alignment readingOrder="0" shrinkToFit="0" vertical="bottom" wrapText="1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vertical="bottom"/>
    </xf>
    <xf borderId="23" fillId="4" fontId="2" numFmtId="1" xfId="0" applyAlignment="1" applyBorder="1" applyFont="1" applyNumberFormat="1">
      <alignment readingOrder="0" vertical="bottom"/>
    </xf>
    <xf borderId="31" fillId="4" fontId="2" numFmtId="1" xfId="0" applyAlignment="1" applyBorder="1" applyFont="1" applyNumberFormat="1">
      <alignment readingOrder="0" vertical="bottom"/>
    </xf>
    <xf borderId="31" fillId="4" fontId="2" numFmtId="1" xfId="0" applyAlignment="1" applyBorder="1" applyFont="1" applyNumberFormat="1">
      <alignment vertical="bottom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3" fillId="3" fontId="5" numFmtId="1" xfId="0" applyAlignment="1" applyBorder="1" applyFont="1" applyNumberFormat="1">
      <alignment readingOrder="0" shrinkToFit="0" vertical="top" wrapText="1"/>
    </xf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3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33" fillId="4" fontId="5" numFmtId="1" xfId="0" applyAlignment="1" applyBorder="1" applyFont="1" applyNumberFormat="1">
      <alignment readingOrder="0" shrinkToFit="0" vertical="top" wrapText="1"/>
    </xf>
    <xf borderId="35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6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7" fillId="4" fontId="6" numFmtId="0" xfId="0" applyBorder="1" applyFont="1"/>
    <xf borderId="38" fillId="4" fontId="6" numFmtId="0" xfId="0" applyBorder="1" applyFont="1"/>
    <xf borderId="0" fillId="8" fontId="13" numFmtId="1" xfId="0" applyAlignment="1" applyFont="1" applyNumberFormat="1">
      <alignment horizontal="left" readingOrder="0"/>
    </xf>
    <xf borderId="37" fillId="8" fontId="2" numFmtId="1" xfId="0" applyAlignment="1" applyBorder="1" applyFont="1" applyNumberFormat="1">
      <alignment shrinkToFit="0" vertical="bottom" wrapText="1"/>
    </xf>
    <xf borderId="38" fillId="8" fontId="2" numFmtId="1" xfId="0" applyAlignment="1" applyBorder="1" applyFont="1" applyNumberFormat="1">
      <alignment shrinkToFit="0" vertical="bottom" wrapText="1"/>
    </xf>
    <xf borderId="2" fillId="8" fontId="2" numFmtId="1" xfId="0" applyAlignment="1" applyBorder="1" applyFont="1" applyNumberFormat="1">
      <alignment shrinkToFit="0" vertical="bottom" wrapText="1"/>
    </xf>
    <xf borderId="37" fillId="3" fontId="6" numFmtId="0" xfId="0" applyBorder="1" applyFont="1"/>
    <xf borderId="38" fillId="3" fontId="6" numFmtId="0" xfId="0" applyBorder="1" applyFont="1"/>
    <xf borderId="0" fillId="8" fontId="14" numFmtId="0" xfId="0" applyFont="1"/>
    <xf borderId="0" fillId="8" fontId="1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9" fillId="8" fontId="5" numFmtId="1" xfId="0" applyAlignment="1" applyBorder="1" applyFont="1" applyNumberFormat="1">
      <alignment readingOrder="0" shrinkToFit="0" vertical="top" wrapText="1"/>
    </xf>
    <xf borderId="40" fillId="3" fontId="6" numFmtId="0" xfId="0" applyBorder="1" applyFont="1"/>
    <xf borderId="41" fillId="3" fontId="6" numFmtId="0" xfId="0" applyBorder="1" applyFont="1"/>
    <xf borderId="40" fillId="4" fontId="6" numFmtId="0" xfId="0" applyBorder="1" applyFont="1"/>
    <xf borderId="41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A metamodel is proposed as a semi-formal description of in-place AI/ML solutions. The intent is to leverage the information stored in the corresponding models to enact a DevOps process for AI/ML, called MLOps in the paper</v>
      </c>
      <c r="V2" s="10" t="str">
        <f>'2'!V2</f>
        <v>The paper proposes a model-driven approach for MLOps. The model-driven approach is based on a metamodel to be used to specify model (as MDE artifact, i.e. instance of the given metamodel) of AI/ML models. AI/ML models are intended to be used in intelligent appllications, which, in turn, can be object of DevOps routines (e.g., automated DevOps pipeline). AI/ML models, as part of such intelligent applications, are subject to DevOps steps, a.k.a. MLOps. The proposed MDE process is applied to the AI/ML domain then it can be also considered a AI/ML process. An MDE resource is the proposed metamodel). Being the MDE. The obtaines MDE product, i.e., any instance of the proposed metamodel, is a AI/ML model blueprint and can be considered an AI/ML product at the same time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Resource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AI/ML</v>
      </c>
      <c r="H3" s="13" t="str">
        <f t="shared" si="3"/>
        <v>Product</v>
      </c>
      <c r="I3" s="13" t="str">
        <f t="shared" ref="I3:J3" si="4">K28</f>
        <v>MDE</v>
      </c>
      <c r="J3" s="13" t="str">
        <f t="shared" si="4"/>
        <v>Process</v>
      </c>
      <c r="K3" s="13" t="str">
        <f t="shared" ref="K3:L3" si="5">K29</f>
        <v>MDE</v>
      </c>
      <c r="L3" s="13" t="str">
        <f t="shared" si="5"/>
        <v>Product</v>
      </c>
      <c r="M3" s="13" t="str">
        <f t="shared" ref="M3:N3" si="6">K30</f>
        <v>AI/ML</v>
      </c>
      <c r="N3" s="13" t="str">
        <f t="shared" si="6"/>
        <v>Process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A metamodel is used as base for MLOps. The authors mention also other potential features of MDE-supported DevOps for AI/ML solutions, however there is no explicit trace in the paper</v>
      </c>
      <c r="V4" s="20" t="str">
        <f>'2'!V4</f>
        <v>Limited to the AI/ML artifacts (MLOps)</v>
      </c>
      <c r="W4" s="11">
        <f t="shared" ref="W4:W20" si="11">COUNTIF(U4,"*add your comment here if any*")+COUNTIF(V4,"*add your comment here if any*")</f>
        <v>0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Y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See above</v>
      </c>
      <c r="V5" s="24" t="str">
        <f>'2'!V5</f>
        <v>It provides a metamodel for AI/ML model blueprint specification (i.e., modeling of a AI/ML model)</v>
      </c>
      <c r="W5" s="15">
        <f t="shared" si="11"/>
        <v>0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Y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The paper presents the enactment of a DevOps process for AI/ML applications. In particular, the Ops phase targets the AI model management, including quality assurance, security, monitoring</v>
      </c>
      <c r="V7" s="24" t="str">
        <f>'2'!V7</f>
        <v>The paper only sketches how an AIML artefact (managed as a MDE artifact) can be part of a DevOps scenario. Very generich though.</v>
      </c>
      <c r="W7" s="15">
        <f t="shared" si="11"/>
        <v>0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The example is a very basic/superficial one and provides no further insights to understand other features, like code generation, re-deployment configurations, etc.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Despite some figures are shown, no explicit tool/repository is mentioned in the paper</v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Coding</v>
      </c>
      <c r="D12" s="18" t="str">
        <f>K38</f>
        <v>Testing</v>
      </c>
      <c r="E12" s="18" t="str">
        <f>K39</f>
        <v>Monitoring</v>
      </c>
      <c r="F12" s="18" t="str">
        <f>K40</f>
        <v>Modelling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As said in other entries the paper is very blurry wrt technical details, these dimensions are more based on authors' claims</v>
      </c>
      <c r="V12" s="20" t="str">
        <f>'2'!V12</f>
        <v>&lt;add your comment here if any&gt;</v>
      </c>
      <c r="W12" s="11">
        <f t="shared" si="11"/>
        <v>1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Business Modelling and Software Design 2020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Shishkov B. (eds) Business Modeling and Software Design. BMSD 2020. Lecture Notes in Business Information Processing, vol 391. Springer, Cham. https://doi.org/10.1007/978-3-030-52306-0_11</v>
      </c>
      <c r="V13" s="24" t="str">
        <f>'2'!V13</f>
        <v>&lt;add your comment here if any&gt;</v>
      </c>
      <c r="W13" s="15">
        <f t="shared" si="11"/>
        <v>1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Y</v>
      </c>
      <c r="D14" s="18">
        <f>IF(OR(EXACT(C7,"Y")),1,0)</f>
        <v>1</v>
      </c>
      <c r="E14" s="18">
        <f>IF(OR(EXACT(C9,"Y")),1,0)</f>
        <v>0</v>
      </c>
      <c r="F14" s="18">
        <f t="shared" ref="F14:F16" si="14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Y</v>
      </c>
      <c r="D16" s="18">
        <f t="shared" si="15"/>
        <v>1</v>
      </c>
      <c r="E16" s="18">
        <f>IF(OR(EXACT(C8,"Y")),1,0)</f>
        <v>0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Conflict</v>
      </c>
      <c r="D17" s="13">
        <f>IF(OR(AND(F14,OR(F15,F16)),AND(F15,OR(F14,F16)),AND(F16,OR(F14,F15))),1,0)</f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Digital Life</v>
      </c>
      <c r="D18" s="27" t="str">
        <f>K48</f>
        <v>application domain independent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The example is developed on blockchain and ChainOps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ML-Ops</v>
      </c>
      <c r="D19" s="29" t="str">
        <f>K58</f>
        <v>ML Blueprints</v>
      </c>
      <c r="E19" s="29" t="str">
        <f>K59</f>
        <v>Methodological support to AI</v>
      </c>
      <c r="F19" s="29" t="str">
        <f>K60</f>
        <v>AI software engineering</v>
      </c>
      <c r="G19" s="29" t="str">
        <f>K61</f>
        <v>TOSCA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23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Resource</v>
      </c>
      <c r="E25" s="54" t="str">
        <f t="shared" ref="E25:E36" si="18">CONCATENATE(C25," ",D25)</f>
        <v>MDE Resource</v>
      </c>
      <c r="F25" s="54"/>
      <c r="G25" s="54" t="str">
        <f>IFERROR(__xludf.DUMMYFUNCTION("IFNA(UNIQUE(FILTER(E25:E36, E25:E36&lt;&gt;""n.a. n.a."")),""n.a."")"),"MDE Resource")</f>
        <v>MDE Resource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MDE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AI/ML</v>
      </c>
      <c r="D27" s="53" t="str">
        <f>'1'!H$3</f>
        <v>Product</v>
      </c>
      <c r="E27" s="54" t="str">
        <f t="shared" si="18"/>
        <v>AI/ML Product</v>
      </c>
      <c r="F27" s="54"/>
      <c r="G27" s="54" t="str">
        <f>IFERROR(__xludf.DUMMYFUNCTION("""COMPUTED_VALUE"""),"AI/ML Product")</f>
        <v>AI/ML Product</v>
      </c>
      <c r="H27" s="54"/>
      <c r="I27" s="54" t="str">
        <f>IFERROR(__xludf.DUMMYFUNCTION("IFERROR(SPLIT($G27,"" ""),"""")"),"AI/ML")</f>
        <v>AI/ML</v>
      </c>
      <c r="J27" s="54" t="str">
        <f>IFERROR(__xludf.DUMMYFUNCTION("""COMPUTED_VALUE"""),"Product")</f>
        <v>Product</v>
      </c>
      <c r="K27" s="55" t="str">
        <f t="shared" ref="K27:L27" si="20">IF(NOT(I27=""),I27,"n.a.")</f>
        <v>AI/ML</v>
      </c>
      <c r="L27" s="55" t="str">
        <f t="shared" si="20"/>
        <v>Product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 t="str">
        <f>IFERROR(__xludf.DUMMYFUNCTION("""COMPUTED_VALUE"""),"MDE Process")</f>
        <v>MDE Process</v>
      </c>
      <c r="H28" s="59"/>
      <c r="I28" s="59" t="str">
        <f>IFERROR(__xludf.DUMMYFUNCTION("IFERROR(SPLIT($G28,"" ""),"""")"),"MDE")</f>
        <v>MDE</v>
      </c>
      <c r="J28" s="59" t="str">
        <f>IFERROR(__xludf.DUMMYFUNCTION("""COMPUTED_VALUE"""),"Process")</f>
        <v>Process</v>
      </c>
      <c r="K28" s="60" t="str">
        <f t="shared" ref="K28:L28" si="21">IF(NOT(I28=""),I28,"n.a.")</f>
        <v>MDE</v>
      </c>
      <c r="L28" s="60" t="str">
        <f t="shared" si="21"/>
        <v>Process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Resource</v>
      </c>
      <c r="E29" s="54" t="str">
        <f t="shared" si="18"/>
        <v>MDE Resource</v>
      </c>
      <c r="F29" s="54"/>
      <c r="G29" s="54" t="str">
        <f>IFERROR(__xludf.DUMMYFUNCTION("""COMPUTED_VALUE"""),"MDE Product")</f>
        <v>MDE Product</v>
      </c>
      <c r="H29" s="54"/>
      <c r="I29" s="54" t="str">
        <f>IFERROR(__xludf.DUMMYFUNCTION("IFERROR(SPLIT($G29,"" ""),"""")"),"MDE")</f>
        <v>MDE</v>
      </c>
      <c r="J29" s="54" t="str">
        <f>IFERROR(__xludf.DUMMYFUNCTION("""COMPUTED_VALUE"""),"Product")</f>
        <v>Product</v>
      </c>
      <c r="K29" s="55" t="str">
        <f t="shared" ref="K29:L29" si="22">IF(NOT(I29=""),I29,"n.a.")</f>
        <v>MDE</v>
      </c>
      <c r="L29" s="55" t="str">
        <f t="shared" si="22"/>
        <v>Product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MDE</v>
      </c>
      <c r="D30" s="62" t="str">
        <f>'2'!I$3</f>
        <v>Product</v>
      </c>
      <c r="E30" s="59" t="str">
        <f t="shared" si="18"/>
        <v>MDE Product</v>
      </c>
      <c r="F30" s="59"/>
      <c r="G30" s="59" t="str">
        <f>IFERROR(__xludf.DUMMYFUNCTION("""COMPUTED_VALUE"""),"AI/ML Process")</f>
        <v>AI/ML Process</v>
      </c>
      <c r="H30" s="59"/>
      <c r="I30" s="59" t="str">
        <f>IFERROR(__xludf.DUMMYFUNCTION("IFERROR(SPLIT($G30,"" ""),"""")"),"AI/ML")</f>
        <v>AI/ML</v>
      </c>
      <c r="J30" s="59" t="str">
        <f>IFERROR(__xludf.DUMMYFUNCTION("""COMPUTED_VALUE"""),"Process")</f>
        <v>Process</v>
      </c>
      <c r="K30" s="60" t="str">
        <f t="shared" ref="K30:L30" si="23">IF(NOT(I30=""),I30,"n.a.")</f>
        <v>AI/ML</v>
      </c>
      <c r="L30" s="60" t="str">
        <f t="shared" si="23"/>
        <v>Process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AI/ML</v>
      </c>
      <c r="D31" s="62" t="str">
        <f>'2'!K$3</f>
        <v>Process</v>
      </c>
      <c r="E31" s="54" t="str">
        <f t="shared" si="18"/>
        <v>AI/ML Process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AI/ML</v>
      </c>
      <c r="D32" s="62" t="str">
        <f>'2'!M$3</f>
        <v>Product</v>
      </c>
      <c r="E32" s="59" t="str">
        <f t="shared" si="18"/>
        <v>AI/ML Product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Coding</v>
      </c>
      <c r="D37" s="75"/>
      <c r="E37" s="75"/>
      <c r="F37" s="75"/>
      <c r="G37" s="75" t="str">
        <f>IFERROR(__xludf.DUMMYFUNCTION("IFNA(UNIQUE(FILTER(C37:C46, C37:C46&lt;&gt;""n.a."")),""n.a."")"),"Coding")</f>
        <v>Coding</v>
      </c>
      <c r="H37" s="75"/>
      <c r="I37" s="76" t="str">
        <f t="shared" ref="I37:I66" si="27">G37</f>
        <v>Coding</v>
      </c>
      <c r="J37" s="75"/>
      <c r="K37" s="77" t="str">
        <f t="shared" ref="K37:K68" si="28">IF(NOT(I37=""),I37,"n.a.")</f>
        <v>Coding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Testing</v>
      </c>
      <c r="D38" s="81"/>
      <c r="E38" s="81"/>
      <c r="F38" s="81"/>
      <c r="G38" s="81" t="str">
        <f>IFERROR(__xludf.DUMMYFUNCTION("""COMPUTED_VALUE"""),"Testing")</f>
        <v>Testing</v>
      </c>
      <c r="H38" s="81"/>
      <c r="I38" s="59" t="str">
        <f t="shared" si="27"/>
        <v>Testing</v>
      </c>
      <c r="J38" s="81"/>
      <c r="K38" s="60" t="str">
        <f t="shared" si="28"/>
        <v>Testing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Monitoring</v>
      </c>
      <c r="D39" s="83"/>
      <c r="E39" s="83"/>
      <c r="F39" s="83"/>
      <c r="G39" s="83" t="str">
        <f>IFERROR(__xludf.DUMMYFUNCTION("""COMPUTED_VALUE"""),"Monitoring")</f>
        <v>Monitoring</v>
      </c>
      <c r="H39" s="83"/>
      <c r="I39" s="54" t="str">
        <f t="shared" si="27"/>
        <v>Monitoring</v>
      </c>
      <c r="J39" s="83"/>
      <c r="K39" s="55" t="str">
        <f t="shared" si="28"/>
        <v>Monitoring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 t="str">
        <f>IFERROR(__xludf.DUMMYFUNCTION("""COMPUTED_VALUE"""),"Modelling")</f>
        <v>Modelling</v>
      </c>
      <c r="H40" s="81"/>
      <c r="I40" s="59" t="str">
        <f t="shared" si="27"/>
        <v>Modelling</v>
      </c>
      <c r="J40" s="81"/>
      <c r="K40" s="60" t="str">
        <f t="shared" si="28"/>
        <v>Modelling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Digital Life</v>
      </c>
      <c r="D47" s="75"/>
      <c r="E47" s="75"/>
      <c r="F47" s="75"/>
      <c r="G47" s="75" t="str">
        <f>IFERROR(__xludf.DUMMYFUNCTION("IFNA(UNIQUE(FILTER(C47:C56, C47:C56&lt;&gt;""n.a."")),""n.a."")"),"Digital Life")</f>
        <v>Digital Life</v>
      </c>
      <c r="H47" s="75"/>
      <c r="I47" s="76" t="str">
        <f t="shared" si="27"/>
        <v>Digital Life</v>
      </c>
      <c r="J47" s="75"/>
      <c r="K47" s="77" t="str">
        <f t="shared" si="28"/>
        <v>Digital Life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application domain independent</v>
      </c>
      <c r="D48" s="81"/>
      <c r="E48" s="81"/>
      <c r="F48" s="81"/>
      <c r="G48" s="81" t="str">
        <f>IFERROR(__xludf.DUMMYFUNCTION("""COMPUTED_VALUE"""),"application domain independent")</f>
        <v>application domain independent</v>
      </c>
      <c r="H48" s="81"/>
      <c r="I48" s="59" t="str">
        <f t="shared" si="27"/>
        <v>application domain independent</v>
      </c>
      <c r="J48" s="81"/>
      <c r="K48" s="60" t="str">
        <f t="shared" si="28"/>
        <v>application domain independent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ML-Ops</v>
      </c>
      <c r="D57" s="90"/>
      <c r="E57" s="90"/>
      <c r="F57" s="90"/>
      <c r="G57" s="75" t="str">
        <f>IFERROR(__xludf.DUMMYFUNCTION("IFNA(UNIQUE(FILTER(C57:C66, C57:C66&lt;&gt;""n.a."")),""n.a."")"),"ML-Ops")</f>
        <v>ML-Ops</v>
      </c>
      <c r="H57" s="90"/>
      <c r="I57" s="76" t="str">
        <f t="shared" si="27"/>
        <v>ML-Ops</v>
      </c>
      <c r="J57" s="90"/>
      <c r="K57" s="77" t="str">
        <f t="shared" si="28"/>
        <v>ML-Ops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ML Blueprints</v>
      </c>
      <c r="D58" s="81"/>
      <c r="E58" s="81"/>
      <c r="F58" s="81"/>
      <c r="G58" s="81" t="str">
        <f>IFERROR(__xludf.DUMMYFUNCTION("""COMPUTED_VALUE"""),"ML Blueprints")</f>
        <v>ML Blueprints</v>
      </c>
      <c r="H58" s="81"/>
      <c r="I58" s="59" t="str">
        <f t="shared" si="27"/>
        <v>ML Blueprints</v>
      </c>
      <c r="J58" s="81"/>
      <c r="K58" s="60" t="str">
        <f t="shared" si="28"/>
        <v>ML Blueprints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Methodological support to AI</v>
      </c>
      <c r="D59" s="83"/>
      <c r="E59" s="83"/>
      <c r="F59" s="83"/>
      <c r="G59" s="83" t="str">
        <f>IFERROR(__xludf.DUMMYFUNCTION("""COMPUTED_VALUE"""),"Methodological support to AI")</f>
        <v>Methodological support to AI</v>
      </c>
      <c r="H59" s="83"/>
      <c r="I59" s="54" t="str">
        <f t="shared" si="27"/>
        <v>Methodological support to AI</v>
      </c>
      <c r="J59" s="83"/>
      <c r="K59" s="55" t="str">
        <f t="shared" si="28"/>
        <v>Methodological support to AI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AI software engineering</v>
      </c>
      <c r="D60" s="81"/>
      <c r="E60" s="81"/>
      <c r="F60" s="81"/>
      <c r="G60" s="81" t="str">
        <f>IFERROR(__xludf.DUMMYFUNCTION("""COMPUTED_VALUE"""),"AI software engineering")</f>
        <v>AI software engineering</v>
      </c>
      <c r="H60" s="81"/>
      <c r="I60" s="59" t="str">
        <f t="shared" si="27"/>
        <v>AI software engineering</v>
      </c>
      <c r="J60" s="81"/>
      <c r="K60" s="60" t="str">
        <f t="shared" si="28"/>
        <v>AI software engineering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TOSCA</v>
      </c>
      <c r="D61" s="83"/>
      <c r="E61" s="83"/>
      <c r="F61" s="83"/>
      <c r="G61" s="83" t="str">
        <f>IFERROR(__xludf.DUMMYFUNCTION("""COMPUTED_VALUE"""),"TOSCA")</f>
        <v>TOSCA</v>
      </c>
      <c r="H61" s="83"/>
      <c r="I61" s="54" t="str">
        <f t="shared" si="27"/>
        <v>TOSCA</v>
      </c>
      <c r="J61" s="83"/>
      <c r="K61" s="55" t="str">
        <f t="shared" si="28"/>
        <v>TOSCA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ML-Ops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ML Blueprints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Methodological support to AI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AI software engineering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TOSCA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Business Modelling and Software Design 2020</v>
      </c>
      <c r="E67" s="54" t="str">
        <f t="shared" ref="E67:E68" si="29">CONCATENATE(C67,"---",D67)</f>
        <v>Conference---Business Modelling and Software Design 2020</v>
      </c>
      <c r="F67" s="54"/>
      <c r="G67" s="54" t="str">
        <f>IFERROR(__xludf.DUMMYFUNCTION("IFNA(UNIQUE(FILTER(E67:E68, E67:E68&lt;&gt;""n.a"")),""n.a."")"),"Conference---Business Modelling and Software Design 2020")</f>
        <v>Conference---Business Modelling and Software Design 2020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IFERROR(__xludf.DUMMYFUNCTION("""COMPUTED_VALUE"""),"Business Modelling and Software Design 2020")</f>
        <v>Business Modelling and Software Design 2020</v>
      </c>
      <c r="K67" s="55" t="str">
        <f t="shared" si="28"/>
        <v>Conference</v>
      </c>
      <c r="L67" s="55" t="str">
        <f>IF(NOT(J67=""),J67,"n.a.")</f>
        <v>Business Modelling and Software Design 2020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Business Modelling and Software Design 2020</v>
      </c>
      <c r="E68" s="59" t="str">
        <f t="shared" si="29"/>
        <v>Conference---Business Modelling and Software Design 2020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6.25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3.63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36</v>
      </c>
      <c r="H3" s="101" t="s">
        <v>37</v>
      </c>
      <c r="I3" s="102"/>
    </row>
    <row r="4">
      <c r="A4" s="103">
        <v>2.0</v>
      </c>
      <c r="B4" s="104" t="s">
        <v>9</v>
      </c>
      <c r="C4" s="105" t="s">
        <v>38</v>
      </c>
      <c r="D4" s="106"/>
      <c r="E4" s="106"/>
      <c r="F4" s="106"/>
      <c r="G4" s="106"/>
      <c r="H4" s="106"/>
      <c r="I4" s="107" t="s">
        <v>39</v>
      </c>
    </row>
    <row r="5">
      <c r="A5" s="108">
        <v>3.0</v>
      </c>
      <c r="B5" s="109" t="s">
        <v>10</v>
      </c>
      <c r="C5" s="110" t="s">
        <v>38</v>
      </c>
      <c r="D5" s="111"/>
      <c r="E5" s="111"/>
      <c r="F5" s="111"/>
      <c r="G5" s="111"/>
      <c r="H5" s="111"/>
      <c r="I5" s="112" t="s">
        <v>40</v>
      </c>
    </row>
    <row r="6">
      <c r="A6" s="103">
        <v>4.0</v>
      </c>
      <c r="B6" s="104" t="s">
        <v>11</v>
      </c>
      <c r="C6" s="105" t="s">
        <v>41</v>
      </c>
      <c r="D6" s="111"/>
      <c r="E6" s="111"/>
      <c r="F6" s="111"/>
      <c r="G6" s="111"/>
      <c r="H6" s="111"/>
      <c r="I6" s="113" t="s">
        <v>42</v>
      </c>
    </row>
    <row r="7">
      <c r="A7" s="114">
        <v>5.0</v>
      </c>
      <c r="B7" s="115" t="s">
        <v>12</v>
      </c>
      <c r="C7" s="116" t="s">
        <v>38</v>
      </c>
      <c r="D7" s="117"/>
      <c r="E7" s="117"/>
      <c r="F7" s="117"/>
      <c r="G7" s="117"/>
      <c r="H7" s="117"/>
      <c r="I7" s="118" t="s">
        <v>43</v>
      </c>
    </row>
    <row r="8">
      <c r="A8" s="119">
        <v>6.0</v>
      </c>
      <c r="B8" s="120" t="s">
        <v>13</v>
      </c>
      <c r="C8" s="121" t="s">
        <v>41</v>
      </c>
      <c r="D8" s="117"/>
      <c r="E8" s="117"/>
      <c r="F8" s="117"/>
      <c r="G8" s="117"/>
      <c r="H8" s="117"/>
      <c r="I8" s="113" t="s">
        <v>42</v>
      </c>
    </row>
    <row r="9">
      <c r="A9" s="114">
        <v>7.0</v>
      </c>
      <c r="B9" s="115" t="s">
        <v>14</v>
      </c>
      <c r="C9" s="116" t="s">
        <v>41</v>
      </c>
      <c r="D9" s="117"/>
      <c r="E9" s="117"/>
      <c r="F9" s="117"/>
      <c r="G9" s="117"/>
      <c r="H9" s="117"/>
      <c r="I9" s="112" t="s">
        <v>42</v>
      </c>
    </row>
    <row r="10">
      <c r="A10" s="119">
        <v>8.0</v>
      </c>
      <c r="B10" s="119" t="s">
        <v>15</v>
      </c>
      <c r="C10" s="121">
        <v>1.0</v>
      </c>
      <c r="D10" s="122"/>
      <c r="E10" s="122"/>
      <c r="F10" s="122"/>
      <c r="G10" s="122"/>
      <c r="H10" s="122"/>
      <c r="I10" s="107" t="s">
        <v>44</v>
      </c>
    </row>
    <row r="11">
      <c r="A11" s="114">
        <v>9.0</v>
      </c>
      <c r="B11" s="123" t="s">
        <v>16</v>
      </c>
      <c r="C11" s="124" t="s">
        <v>41</v>
      </c>
      <c r="D11" s="122"/>
      <c r="E11" s="122"/>
      <c r="F11" s="122"/>
      <c r="G11" s="122"/>
      <c r="H11" s="122"/>
      <c r="I11" s="118" t="s">
        <v>45</v>
      </c>
    </row>
    <row r="12">
      <c r="A12" s="119">
        <v>10.0</v>
      </c>
      <c r="B12" s="119" t="s">
        <v>17</v>
      </c>
      <c r="C12" s="121" t="s">
        <v>46</v>
      </c>
      <c r="D12" s="121" t="s">
        <v>47</v>
      </c>
      <c r="E12" s="121" t="s">
        <v>48</v>
      </c>
      <c r="F12" s="121" t="s">
        <v>41</v>
      </c>
      <c r="G12" s="121" t="s">
        <v>41</v>
      </c>
      <c r="H12" s="122"/>
      <c r="I12" s="107" t="s">
        <v>49</v>
      </c>
    </row>
    <row r="13">
      <c r="A13" s="114">
        <v>11.0</v>
      </c>
      <c r="B13" s="114" t="s">
        <v>18</v>
      </c>
      <c r="C13" s="116" t="s">
        <v>50</v>
      </c>
      <c r="D13" s="125" t="s">
        <v>51</v>
      </c>
      <c r="E13" s="126"/>
      <c r="F13" s="126"/>
      <c r="G13" s="122"/>
      <c r="H13" s="122"/>
      <c r="I13" s="127" t="s">
        <v>52</v>
      </c>
    </row>
    <row r="14">
      <c r="A14" s="119">
        <v>12.0</v>
      </c>
      <c r="B14" s="119" t="s">
        <v>19</v>
      </c>
      <c r="C14" s="128" t="s">
        <v>41</v>
      </c>
      <c r="D14" s="129">
        <f>IF(OR(EXACT(C7,"Y")),1,0)</f>
        <v>1</v>
      </c>
      <c r="E14" s="129">
        <f>IF(OR(EXACT(C9,"Y")),1,0)</f>
        <v>0</v>
      </c>
      <c r="F14" s="129">
        <f t="shared" ref="F14:F16" si="1">D14+E14</f>
        <v>1</v>
      </c>
      <c r="G14" s="130"/>
      <c r="H14" s="122"/>
      <c r="I14" s="113" t="s">
        <v>42</v>
      </c>
    </row>
    <row r="15">
      <c r="A15" s="114">
        <v>13.0</v>
      </c>
      <c r="B15" s="114" t="s">
        <v>53</v>
      </c>
      <c r="C15" s="131" t="s">
        <v>38</v>
      </c>
      <c r="D15" s="132">
        <f t="shared" ref="D15:D16" si="2">IF(OR(EXACT(C4,"Y")),1,0)</f>
        <v>1</v>
      </c>
      <c r="E15" s="132">
        <f>IF(OR(EXACT(C6,"Y")),1,0)</f>
        <v>0</v>
      </c>
      <c r="F15" s="132">
        <f t="shared" si="1"/>
        <v>1</v>
      </c>
      <c r="G15" s="130"/>
      <c r="H15" s="122"/>
      <c r="I15" s="112" t="s">
        <v>42</v>
      </c>
    </row>
    <row r="16">
      <c r="A16" s="119">
        <v>14.0</v>
      </c>
      <c r="B16" s="119" t="s">
        <v>21</v>
      </c>
      <c r="C16" s="128" t="s">
        <v>41</v>
      </c>
      <c r="D16" s="129">
        <f t="shared" si="2"/>
        <v>1</v>
      </c>
      <c r="E16" s="129">
        <f>IF(OR(EXACT(C8,"Y")),1,0)</f>
        <v>0</v>
      </c>
      <c r="F16" s="129">
        <f t="shared" si="1"/>
        <v>1</v>
      </c>
      <c r="G16" s="130"/>
      <c r="H16" s="122"/>
      <c r="I16" s="113" t="s">
        <v>42</v>
      </c>
    </row>
    <row r="17">
      <c r="A17" s="114">
        <v>15.0</v>
      </c>
      <c r="B17" s="114" t="s">
        <v>22</v>
      </c>
      <c r="C17" s="131" t="s">
        <v>54</v>
      </c>
      <c r="D17" s="132">
        <f>IF(OR(AND(F14,OR(F15,F16)),AND(F15,OR(F14,F16)),AND(F16,OR(F14,F15))),1,0)</f>
        <v>1</v>
      </c>
      <c r="E17" s="133"/>
      <c r="F17" s="106"/>
      <c r="G17" s="122"/>
      <c r="H17" s="122"/>
      <c r="I17" s="112" t="s">
        <v>42</v>
      </c>
    </row>
    <row r="18">
      <c r="A18" s="134">
        <v>16.0</v>
      </c>
      <c r="B18" s="103" t="s">
        <v>23</v>
      </c>
      <c r="C18" s="105" t="s">
        <v>55</v>
      </c>
      <c r="D18" s="105" t="s">
        <v>56</v>
      </c>
      <c r="E18" s="105" t="s">
        <v>41</v>
      </c>
      <c r="F18" s="105" t="s">
        <v>41</v>
      </c>
      <c r="G18" s="105" t="s">
        <v>41</v>
      </c>
      <c r="H18" s="122"/>
      <c r="I18" s="113" t="s">
        <v>57</v>
      </c>
    </row>
    <row r="19">
      <c r="A19" s="135">
        <v>17.0</v>
      </c>
      <c r="B19" s="135" t="s">
        <v>24</v>
      </c>
      <c r="C19" s="136" t="s">
        <v>58</v>
      </c>
      <c r="D19" s="137" t="s">
        <v>59</v>
      </c>
      <c r="E19" s="138" t="s">
        <v>60</v>
      </c>
      <c r="F19" s="138" t="s">
        <v>61</v>
      </c>
      <c r="G19" s="138" t="s">
        <v>62</v>
      </c>
      <c r="H19" s="139"/>
      <c r="I19" s="112" t="s">
        <v>42</v>
      </c>
    </row>
    <row r="20">
      <c r="A20" s="140">
        <v>18.0</v>
      </c>
      <c r="B20" s="141" t="s">
        <v>25</v>
      </c>
      <c r="C20" s="142" t="str">
        <f>IF(OR(EXACT(C4,"Y"),EXACT(C5,"Y"),EXACT(C6,"Y"),EXACT(C7,"Y"),EXACT(C8,"Y"),EXACT(C9,"Y")),"Y","N")</f>
        <v>Y</v>
      </c>
      <c r="D20" s="143"/>
      <c r="E20" s="143"/>
      <c r="F20" s="143"/>
      <c r="G20" s="143"/>
      <c r="H20" s="143"/>
      <c r="I20" s="113" t="s">
        <v>42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63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4" t="s">
        <v>2</v>
      </c>
    </row>
    <row r="2">
      <c r="A2" s="145" t="s">
        <v>64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6" t="s">
        <v>65</v>
      </c>
    </row>
    <row r="3" ht="58.5" customHeight="1">
      <c r="B3" s="100"/>
      <c r="C3" s="100"/>
      <c r="D3" s="101" t="s">
        <v>32</v>
      </c>
      <c r="E3" s="101" t="s">
        <v>35</v>
      </c>
      <c r="F3" s="101" t="s">
        <v>32</v>
      </c>
      <c r="G3" s="101" t="s">
        <v>33</v>
      </c>
      <c r="H3" s="101" t="s">
        <v>32</v>
      </c>
      <c r="I3" s="101" t="s">
        <v>37</v>
      </c>
      <c r="J3" s="101" t="s">
        <v>36</v>
      </c>
      <c r="K3" s="101" t="s">
        <v>35</v>
      </c>
      <c r="L3" s="101" t="s">
        <v>36</v>
      </c>
      <c r="M3" s="101" t="s">
        <v>37</v>
      </c>
      <c r="N3" s="101" t="s">
        <v>41</v>
      </c>
      <c r="O3" s="101" t="s">
        <v>41</v>
      </c>
      <c r="P3" s="101" t="s">
        <v>41</v>
      </c>
      <c r="Q3" s="101" t="s">
        <v>41</v>
      </c>
      <c r="R3" s="101" t="s">
        <v>41</v>
      </c>
      <c r="S3" s="101" t="s">
        <v>41</v>
      </c>
      <c r="T3" s="101" t="s">
        <v>41</v>
      </c>
      <c r="U3" s="101" t="s">
        <v>41</v>
      </c>
      <c r="V3" s="102"/>
    </row>
    <row r="4">
      <c r="A4" s="145">
        <v>1.0</v>
      </c>
      <c r="B4" s="103">
        <v>2.0</v>
      </c>
      <c r="C4" s="104" t="s">
        <v>9</v>
      </c>
      <c r="D4" s="105" t="s">
        <v>38</v>
      </c>
      <c r="E4" s="106"/>
      <c r="F4" s="106"/>
      <c r="G4" s="106"/>
      <c r="H4" s="106"/>
      <c r="I4" s="106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8" t="s">
        <v>66</v>
      </c>
    </row>
    <row r="5">
      <c r="A5" s="149">
        <v>1.0</v>
      </c>
      <c r="B5" s="108">
        <v>3.0</v>
      </c>
      <c r="C5" s="109" t="s">
        <v>10</v>
      </c>
      <c r="D5" s="110" t="s">
        <v>38</v>
      </c>
      <c r="E5" s="111"/>
      <c r="F5" s="111"/>
      <c r="G5" s="111"/>
      <c r="H5" s="111"/>
      <c r="I5" s="111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1" t="s">
        <v>67</v>
      </c>
    </row>
    <row r="6">
      <c r="A6" s="145">
        <v>1.0</v>
      </c>
      <c r="B6" s="103">
        <v>4.0</v>
      </c>
      <c r="C6" s="104" t="s">
        <v>11</v>
      </c>
      <c r="D6" s="105" t="s">
        <v>54</v>
      </c>
      <c r="E6" s="111"/>
      <c r="F6" s="111"/>
      <c r="G6" s="111"/>
      <c r="H6" s="111"/>
      <c r="I6" s="111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48" t="s">
        <v>42</v>
      </c>
    </row>
    <row r="7">
      <c r="A7" s="149">
        <v>1.0</v>
      </c>
      <c r="B7" s="114">
        <v>5.0</v>
      </c>
      <c r="C7" s="115" t="s">
        <v>12</v>
      </c>
      <c r="D7" s="116" t="s">
        <v>38</v>
      </c>
      <c r="E7" s="117"/>
      <c r="F7" s="117"/>
      <c r="G7" s="117"/>
      <c r="H7" s="117"/>
      <c r="I7" s="117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1" t="s">
        <v>68</v>
      </c>
    </row>
    <row r="8">
      <c r="A8" s="145">
        <v>1.0</v>
      </c>
      <c r="B8" s="119">
        <v>6.0</v>
      </c>
      <c r="C8" s="120" t="s">
        <v>13</v>
      </c>
      <c r="D8" s="121" t="s">
        <v>54</v>
      </c>
      <c r="E8" s="117"/>
      <c r="F8" s="117"/>
      <c r="G8" s="117"/>
      <c r="H8" s="117"/>
      <c r="I8" s="117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48" t="s">
        <v>42</v>
      </c>
    </row>
    <row r="9">
      <c r="A9" s="149">
        <v>1.0</v>
      </c>
      <c r="B9" s="114">
        <v>7.0</v>
      </c>
      <c r="C9" s="115" t="s">
        <v>14</v>
      </c>
      <c r="D9" s="116" t="s">
        <v>54</v>
      </c>
      <c r="E9" s="117"/>
      <c r="F9" s="117"/>
      <c r="G9" s="117"/>
      <c r="H9" s="117"/>
      <c r="I9" s="117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1" t="s">
        <v>42</v>
      </c>
    </row>
    <row r="10">
      <c r="A10" s="145">
        <v>2.0</v>
      </c>
      <c r="B10" s="119">
        <v>8.0</v>
      </c>
      <c r="C10" s="119" t="s">
        <v>15</v>
      </c>
      <c r="D10" s="121">
        <v>1.0</v>
      </c>
      <c r="E10" s="122"/>
      <c r="F10" s="122"/>
      <c r="G10" s="122"/>
      <c r="H10" s="122"/>
      <c r="I10" s="122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8" t="s">
        <v>42</v>
      </c>
    </row>
    <row r="11">
      <c r="A11" s="149">
        <v>2.0</v>
      </c>
      <c r="B11" s="114">
        <v>9.0</v>
      </c>
      <c r="C11" s="123" t="s">
        <v>16</v>
      </c>
      <c r="D11" s="124" t="s">
        <v>54</v>
      </c>
      <c r="E11" s="122"/>
      <c r="F11" s="122"/>
      <c r="G11" s="122"/>
      <c r="H11" s="122"/>
      <c r="I11" s="122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51" t="s">
        <v>42</v>
      </c>
    </row>
    <row r="12">
      <c r="A12" s="145" t="s">
        <v>64</v>
      </c>
      <c r="B12" s="119">
        <v>10.0</v>
      </c>
      <c r="C12" s="119" t="s">
        <v>17</v>
      </c>
      <c r="D12" s="121" t="s">
        <v>69</v>
      </c>
      <c r="E12" s="121" t="s">
        <v>41</v>
      </c>
      <c r="F12" s="121" t="s">
        <v>41</v>
      </c>
      <c r="G12" s="121" t="s">
        <v>41</v>
      </c>
      <c r="H12" s="121" t="s">
        <v>41</v>
      </c>
      <c r="I12" s="122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8" t="s">
        <v>42</v>
      </c>
    </row>
    <row r="13">
      <c r="A13" s="149">
        <v>3.0</v>
      </c>
      <c r="B13" s="114">
        <v>11.0</v>
      </c>
      <c r="C13" s="114" t="s">
        <v>18</v>
      </c>
      <c r="D13" s="116" t="s">
        <v>50</v>
      </c>
      <c r="E13" s="125" t="s">
        <v>51</v>
      </c>
      <c r="F13" s="126"/>
      <c r="G13" s="126"/>
      <c r="H13" s="122"/>
      <c r="I13" s="122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51" t="s">
        <v>42</v>
      </c>
    </row>
    <row r="14">
      <c r="A14" s="145">
        <v>1.0</v>
      </c>
      <c r="B14" s="119">
        <v>12.0</v>
      </c>
      <c r="C14" s="119" t="s">
        <v>19</v>
      </c>
      <c r="D14" s="128" t="str">
        <f t="shared" ref="D14:D16" si="1">IF(G14&gt;0,"Y","n.a.")</f>
        <v>Y</v>
      </c>
      <c r="E14" s="129">
        <f>IF(OR(EXACT(D7,"Y")),1,0)</f>
        <v>1</v>
      </c>
      <c r="F14" s="129">
        <f>IF(OR(EXACT(D9,"Y")),1,0)</f>
        <v>0</v>
      </c>
      <c r="G14" s="129">
        <f t="shared" ref="G14:G16" si="2">E14+F14</f>
        <v>1</v>
      </c>
      <c r="H14" s="130"/>
      <c r="I14" s="122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8" t="s">
        <v>42</v>
      </c>
    </row>
    <row r="15">
      <c r="A15" s="149">
        <v>1.0</v>
      </c>
      <c r="B15" s="114">
        <v>13.0</v>
      </c>
      <c r="C15" s="114" t="s">
        <v>20</v>
      </c>
      <c r="D15" s="131" t="str">
        <f t="shared" si="1"/>
        <v>Y</v>
      </c>
      <c r="E15" s="132">
        <f t="shared" ref="E15:E16" si="3">IF(OR(EXACT(D4,"Y")),1,0)</f>
        <v>1</v>
      </c>
      <c r="F15" s="132">
        <f>IF(OR(EXACT(D6,"Y")),1,0)</f>
        <v>0</v>
      </c>
      <c r="G15" s="132">
        <f t="shared" si="2"/>
        <v>1</v>
      </c>
      <c r="H15" s="130"/>
      <c r="I15" s="122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51" t="s">
        <v>42</v>
      </c>
    </row>
    <row r="16">
      <c r="A16" s="145">
        <v>1.0</v>
      </c>
      <c r="B16" s="119">
        <v>14.0</v>
      </c>
      <c r="C16" s="119" t="s">
        <v>21</v>
      </c>
      <c r="D16" s="128" t="str">
        <f t="shared" si="1"/>
        <v>Y</v>
      </c>
      <c r="E16" s="129">
        <f t="shared" si="3"/>
        <v>1</v>
      </c>
      <c r="F16" s="129">
        <f>IF(OR(EXACT(D8,"Y")),1,0)</f>
        <v>0</v>
      </c>
      <c r="G16" s="129">
        <f t="shared" si="2"/>
        <v>1</v>
      </c>
      <c r="H16" s="130"/>
      <c r="I16" s="122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8" t="s">
        <v>42</v>
      </c>
    </row>
    <row r="17">
      <c r="A17" s="149">
        <v>1.0</v>
      </c>
      <c r="B17" s="114">
        <v>15.0</v>
      </c>
      <c r="C17" s="114" t="s">
        <v>22</v>
      </c>
      <c r="D17" s="131" t="str">
        <f>IF(E17&gt;0,"Y","n.a.")</f>
        <v>Y</v>
      </c>
      <c r="E17" s="132">
        <f>IF(OR(AND(G14,OR(G15,G16)),AND(G15,OR(G14,G16)),AND(G16,OR(G14,G15))),1,0)</f>
        <v>1</v>
      </c>
      <c r="F17" s="133"/>
      <c r="G17" s="106"/>
      <c r="H17" s="122"/>
      <c r="I17" s="122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51" t="s">
        <v>42</v>
      </c>
    </row>
    <row r="18">
      <c r="A18" s="145">
        <v>3.0</v>
      </c>
      <c r="B18" s="134">
        <v>16.0</v>
      </c>
      <c r="C18" s="103" t="s">
        <v>23</v>
      </c>
      <c r="D18" s="105" t="s">
        <v>56</v>
      </c>
      <c r="E18" s="105" t="s">
        <v>41</v>
      </c>
      <c r="F18" s="105" t="s">
        <v>41</v>
      </c>
      <c r="G18" s="105" t="s">
        <v>41</v>
      </c>
      <c r="H18" s="105" t="s">
        <v>41</v>
      </c>
      <c r="I18" s="122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8" t="s">
        <v>42</v>
      </c>
    </row>
    <row r="19">
      <c r="A19" s="149">
        <v>3.0</v>
      </c>
      <c r="B19" s="135">
        <v>17.0</v>
      </c>
      <c r="C19" s="135" t="s">
        <v>24</v>
      </c>
      <c r="D19" s="136" t="s">
        <v>58</v>
      </c>
      <c r="E19" s="137" t="s">
        <v>59</v>
      </c>
      <c r="F19" s="138" t="s">
        <v>60</v>
      </c>
      <c r="G19" s="138" t="s">
        <v>61</v>
      </c>
      <c r="H19" s="138" t="s">
        <v>62</v>
      </c>
      <c r="I19" s="152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4" t="s">
        <v>42</v>
      </c>
    </row>
    <row r="20">
      <c r="A20" s="140"/>
      <c r="B20" s="140">
        <v>18.0</v>
      </c>
      <c r="C20" s="141" t="s">
        <v>25</v>
      </c>
      <c r="D20" s="155" t="str">
        <f>IF(OR(EXACT(D4,"Y"),EXACT(D5,"Y"),EXACT(D6,"Y"),EXACT(D7,"Y"),EXACT(D8,"Y"),EXACT(D9,"Y")),"Y","N")</f>
        <v>Y</v>
      </c>
      <c r="E20" s="156"/>
      <c r="F20" s="156"/>
      <c r="G20" s="156"/>
      <c r="H20" s="156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48" t="s">
        <v>42</v>
      </c>
    </row>
    <row r="21">
      <c r="A21" s="158">
        <v>4.0</v>
      </c>
      <c r="B21" s="159">
        <v>19.0</v>
      </c>
      <c r="C21" s="159" t="s">
        <v>70</v>
      </c>
      <c r="D21" s="160" t="s">
        <v>71</v>
      </c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2"/>
    </row>
    <row r="22">
      <c r="D22" s="163" t="s">
        <v>72</v>
      </c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5"/>
    </row>
    <row r="23">
      <c r="D23" s="166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2"/>
    </row>
    <row r="24">
      <c r="D24" s="166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8"/>
    </row>
    <row r="25">
      <c r="A25" s="169"/>
      <c r="B25" s="169"/>
      <c r="C25" s="170" t="s">
        <v>73</v>
      </c>
      <c r="D25" s="170" t="s">
        <v>74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71" t="s">
        <v>75</v>
      </c>
      <c r="B26" s="172"/>
      <c r="C26" s="173" t="s">
        <v>76</v>
      </c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5"/>
    </row>
    <row r="27">
      <c r="A27" s="171" t="s">
        <v>77</v>
      </c>
      <c r="B27" s="172"/>
      <c r="C27" s="173" t="s">
        <v>78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7"/>
    </row>
    <row r="28">
      <c r="A28" s="171" t="s">
        <v>79</v>
      </c>
      <c r="B28" s="172"/>
      <c r="C28" s="173" t="s">
        <v>80</v>
      </c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5"/>
    </row>
    <row r="29">
      <c r="A29" s="171" t="s">
        <v>81</v>
      </c>
      <c r="B29" s="172"/>
      <c r="C29" s="173" t="s">
        <v>82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7"/>
    </row>
    <row r="30">
      <c r="A30" s="178"/>
      <c r="B30" s="178"/>
      <c r="C30" s="17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9"/>
      <c r="B31" s="17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80" t="s">
        <v>83</v>
      </c>
      <c r="B32" s="181"/>
      <c r="C32" s="181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</row>
    <row r="33">
      <c r="A33" s="183" t="s">
        <v>75</v>
      </c>
      <c r="B33" s="183"/>
      <c r="C33" s="183" t="s">
        <v>84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1" t="s">
        <v>77</v>
      </c>
      <c r="B34" s="181"/>
      <c r="C34" s="181" t="s">
        <v>85</v>
      </c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</row>
    <row r="35">
      <c r="A35" s="183" t="s">
        <v>79</v>
      </c>
      <c r="B35" s="183"/>
      <c r="C35" s="183" t="s">
        <v>86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  <row r="36">
      <c r="A36" s="181" t="s">
        <v>81</v>
      </c>
      <c r="B36" s="181"/>
      <c r="C36" s="181" t="s">
        <v>87</v>
      </c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</row>
    <row r="37">
      <c r="A37" s="179"/>
      <c r="B37" s="179"/>
      <c r="C37" s="17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8"/>
      <c r="B38" s="178"/>
      <c r="C38" s="17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9"/>
      <c r="B39" s="179"/>
      <c r="C39" s="17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8"/>
      <c r="B40" s="178"/>
      <c r="C40" s="17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5">
    <mergeCell ref="D21:V21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