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<sst xmlns="http://schemas.openxmlformats.org/spreadsheetml/2006/main" count="236" uniqueCount="73">
  <si>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</si>
  <si>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</si>
  <si>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</si>
  <si>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</si>
  <si>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</si>
  <si>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</si>
  <si>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</si>
  <si>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</si>
  <si>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</si>
  <si>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</si>
  <si>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</si>
  <si>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</si>
  <si>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</si>
  <si>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</si>
  <si>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</si>
  <si>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</si>
  <si>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</si>
  <si>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</si>
  <si>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</si>
  <si>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</si>
  <si>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</si>
  <si>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</si>
  <si>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</si>
  <si>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</si>
  <si>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</si>
  <si>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</si>
  <si>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</si>
  <si>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</si>
  <si>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</si>
  <si>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</si>
  <si>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</si>
  <si>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presents a simple MDE process, supported by a tool, to automatically generate the boilerplate code (message creation, parsing, sending and receiving) to develop message-driven architectures using the AsyncAPI specification</t>
  </si>
  <si>
    <t>MDE</t>
  </si>
  <si>
    <t>Process</t>
  </si>
  <si>
    <t>Product</t>
  </si>
  <si>
    <t>n.a.</t>
  </si>
  <si>
    <t>N</t>
  </si>
  <si>
    <t>&lt;add your comment here if any&gt;</t>
  </si>
  <si>
    <t>The paper presents a simple example, but it hardly can be considered a Case Study</t>
  </si>
  <si>
    <t>Y</t>
  </si>
  <si>
    <r>
      <rPr>
        <rFont val="arial, sans, sans-serif"/>
        <i/>
        <color rgb="FF1155CC"/>
        <u/>
      </rPr>
      <t>https://github.com/SOM-Research/asyncapi-toolkit</t>
    </r>
    <r>
      <rPr>
        <rFont val="arial, sans, sans-serif"/>
        <i/>
      </rPr>
      <t xml:space="preserve"> (based on EMF and Xtext)</t>
    </r>
  </si>
  <si>
    <t>Modelling</t>
  </si>
  <si>
    <t>Coding</t>
  </si>
  <si>
    <t>Monitoring</t>
  </si>
  <si>
    <t>The paper clearly covers Modelling and Coding topics. Monitoring is partly covered since MQTT can be used to implement monitoring infrastructures.</t>
  </si>
  <si>
    <t>Conference</t>
  </si>
  <si>
    <t>MODELS'20</t>
  </si>
  <si>
    <t>Partially</t>
  </si>
  <si>
    <t>The paper/tool may be of interest to implement or to support monitoring solutions, but it is not specifically targeted to this problem</t>
  </si>
  <si>
    <t>application domain independent</t>
  </si>
  <si>
    <t>mde</t>
  </si>
  <si>
    <t>code generation</t>
  </si>
  <si>
    <t>asyncapi</t>
  </si>
  <si>
    <t>message-driven</t>
  </si>
  <si>
    <t>mqtt</t>
  </si>
  <si>
    <t>RQs</t>
  </si>
  <si>
    <t>2,3</t>
  </si>
  <si>
    <t>The paper is only covering the MDE dimension. This is clearly visible from the abstract itself where there is no evidence of any DevOps or AI/ML related contributions. The paper should be excluded since the previous Selecrtion Step</t>
  </si>
  <si>
    <t>Resource</t>
  </si>
  <si>
    <t>Name</t>
  </si>
  <si>
    <t>Future research directions (as stated by authors, if any)</t>
  </si>
  <si>
    <t xml:space="preserve">Reviewer </t>
  </si>
  <si>
    <t>Luca Berardinelli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</si>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</sst>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i/>
      <u/>
      <color rgb="FF0000FF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6" fillId="4" fontId="13" numFmtId="1" xfId="0" applyAlignment="1" applyBorder="1" applyFont="1" applyNumberFormat="1">
      <alignment readingOrder="0" shrinkToFit="0" vertical="top" wrapText="1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4" numFmtId="0" xfId="0" applyFont="1"/>
    <xf borderId="0" fillId="8" fontId="1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OM-Research/asyncapi-toolk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presents a simple MDE process, supported by a tool, to automatically generate the boilerplate code (message creation, parsing, sending and receiving) to develop message-driven architectures using the AsyncAPI specification</v>
      </c>
      <c r="V2" s="10" t="str">
        <f>'2'!V2</f>
        <v>The paper is only covering the MDE dimension. This is clearly visible from the abstract itself where there is no evidence of any DevOps or AI/ML related contributions. The paper should be excluded since the previous Selecrtion Step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MDE</v>
      </c>
      <c r="H3" s="13" t="str">
        <f t="shared" si="3"/>
        <v>Resource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The paper presents a simple example, but it hardly can be considered a Case Study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https://github.com/SOM-Research/asyncapi-toolkit (based on EMF and Xtext)</v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Coding</v>
      </c>
      <c r="E12" s="18" t="str">
        <f>K39</f>
        <v>Monitoring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The paper clearly covers Modelling and Coding topics. Monitoring is partly covered since MQTT can be used to implement monitoring infrastructures.</v>
      </c>
      <c r="V12" s="20" t="str">
        <f>'2'!V12</f>
        <v>&lt;add your comment here if any&gt;</v>
      </c>
      <c r="W12" s="11">
        <f t="shared" si="11"/>
        <v>1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MODELS'20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Conflict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The paper/tool may be of interest to implement or to support monitoring solutions, but it is not specifically targeted to this problem</v>
      </c>
      <c r="V15" s="24" t="str">
        <f>'2'!V15</f>
        <v>&lt;add your comment here if any&gt;</v>
      </c>
      <c r="W15" s="15">
        <f t="shared" si="11"/>
        <v>1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mde</v>
      </c>
      <c r="D19" s="29" t="str">
        <f>K58</f>
        <v>code generation</v>
      </c>
      <c r="E19" s="29" t="str">
        <f>K59</f>
        <v>asyncapi</v>
      </c>
      <c r="F19" s="29" t="str">
        <f>K60</f>
        <v>message-driven</v>
      </c>
      <c r="G19" s="29" t="str">
        <f>K61</f>
        <v>mqtt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30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Product</v>
      </c>
      <c r="E26" s="59" t="str">
        <f t="shared" si="18"/>
        <v>MDE Product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 t="str">
        <f>IFERROR(__xludf.DUMMYFUNCTION("""COMPUTED_VALUE"""),"MDE Resource")</f>
        <v>MDE Resource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IFERROR(__xludf.DUMMYFUNCTION("""COMPUTED_VALUE"""),"Resource")</f>
        <v>Resource</v>
      </c>
      <c r="K27" s="55" t="str">
        <f t="shared" ref="K27:L27" si="20">IF(NOT(I27=""),I27,"n.a.")</f>
        <v>MDE</v>
      </c>
      <c r="L27" s="55" t="str">
        <f t="shared" si="20"/>
        <v>Resource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Resource</v>
      </c>
      <c r="E29" s="54" t="str">
        <f t="shared" si="18"/>
        <v>MDE Resource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Coding</v>
      </c>
      <c r="D38" s="81"/>
      <c r="E38" s="81"/>
      <c r="F38" s="81"/>
      <c r="G38" s="81" t="str">
        <f>IFERROR(__xludf.DUMMYFUNCTION("""COMPUTED_VALUE"""),"Coding")</f>
        <v>Coding</v>
      </c>
      <c r="H38" s="81"/>
      <c r="I38" s="59" t="str">
        <f t="shared" si="27"/>
        <v>Coding</v>
      </c>
      <c r="J38" s="81"/>
      <c r="K38" s="60" t="str">
        <f t="shared" si="28"/>
        <v>Coding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Monitoring</v>
      </c>
      <c r="D39" s="83"/>
      <c r="E39" s="83"/>
      <c r="F39" s="83"/>
      <c r="G39" s="83" t="str">
        <f>IFERROR(__xludf.DUMMYFUNCTION("""COMPUTED_VALUE"""),"Monitoring")</f>
        <v>Monitoring</v>
      </c>
      <c r="H39" s="83"/>
      <c r="I39" s="54" t="str">
        <f t="shared" si="27"/>
        <v>Monitoring</v>
      </c>
      <c r="J39" s="83"/>
      <c r="K39" s="55" t="str">
        <f t="shared" si="28"/>
        <v>Monitoring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mde</v>
      </c>
      <c r="D57" s="90"/>
      <c r="E57" s="90"/>
      <c r="F57" s="90"/>
      <c r="G57" s="75" t="str">
        <f>IFERROR(__xludf.DUMMYFUNCTION("IFNA(UNIQUE(FILTER(C57:C66, C57:C66&lt;&gt;""n.a."")),""n.a."")"),"mde")</f>
        <v>mde</v>
      </c>
      <c r="H57" s="90"/>
      <c r="I57" s="76" t="str">
        <f t="shared" si="27"/>
        <v>mde</v>
      </c>
      <c r="J57" s="90"/>
      <c r="K57" s="77" t="str">
        <f t="shared" si="28"/>
        <v>mde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code generation</v>
      </c>
      <c r="D58" s="81"/>
      <c r="E58" s="81"/>
      <c r="F58" s="81"/>
      <c r="G58" s="81" t="str">
        <f>IFERROR(__xludf.DUMMYFUNCTION("""COMPUTED_VALUE"""),"code generation")</f>
        <v>code generation</v>
      </c>
      <c r="H58" s="81"/>
      <c r="I58" s="59" t="str">
        <f t="shared" si="27"/>
        <v>code generation</v>
      </c>
      <c r="J58" s="81"/>
      <c r="K58" s="60" t="str">
        <f t="shared" si="28"/>
        <v>code generation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asyncapi</v>
      </c>
      <c r="D59" s="83"/>
      <c r="E59" s="83"/>
      <c r="F59" s="83"/>
      <c r="G59" s="83" t="str">
        <f>IFERROR(__xludf.DUMMYFUNCTION("""COMPUTED_VALUE"""),"asyncapi")</f>
        <v>asyncapi</v>
      </c>
      <c r="H59" s="83"/>
      <c r="I59" s="54" t="str">
        <f t="shared" si="27"/>
        <v>asyncapi</v>
      </c>
      <c r="J59" s="83"/>
      <c r="K59" s="55" t="str">
        <f t="shared" si="28"/>
        <v>asyncapi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message-driven</v>
      </c>
      <c r="D60" s="81"/>
      <c r="E60" s="81"/>
      <c r="F60" s="81"/>
      <c r="G60" s="81" t="str">
        <f>IFERROR(__xludf.DUMMYFUNCTION("""COMPUTED_VALUE"""),"message-driven")</f>
        <v>message-driven</v>
      </c>
      <c r="H60" s="81"/>
      <c r="I60" s="59" t="str">
        <f t="shared" si="27"/>
        <v>message-driven</v>
      </c>
      <c r="J60" s="81"/>
      <c r="K60" s="60" t="str">
        <f t="shared" si="28"/>
        <v>message-driven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mqtt</v>
      </c>
      <c r="D61" s="83"/>
      <c r="E61" s="83"/>
      <c r="F61" s="83"/>
      <c r="G61" s="83" t="str">
        <f>IFERROR(__xludf.DUMMYFUNCTION("""COMPUTED_VALUE"""),"mqtt")</f>
        <v>mqtt</v>
      </c>
      <c r="H61" s="83"/>
      <c r="I61" s="54" t="str">
        <f t="shared" si="27"/>
        <v>mqtt</v>
      </c>
      <c r="J61" s="83"/>
      <c r="K61" s="55" t="str">
        <f t="shared" si="28"/>
        <v>mqtt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MODELS'20</v>
      </c>
      <c r="E67" s="54" t="str">
        <f t="shared" ref="E67:E68" si="29">CONCATENATE(C67,"---",D67)</f>
        <v>Conference---MODELS'20</v>
      </c>
      <c r="F67" s="54"/>
      <c r="G67" s="54" t="str">
        <f>IFERROR(__xludf.DUMMYFUNCTION("IFNA(UNIQUE(FILTER(E67:E68, E67:E68&lt;&gt;""n.a"")),""n.a."")"),"Conference---MODELS'20")</f>
        <v>Conference---MODELS'20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IFERROR(__xludf.DUMMYFUNCTION("""COMPUTED_VALUE"""),"MODELS'20")</f>
        <v>MODELS'20</v>
      </c>
      <c r="K67" s="55" t="str">
        <f t="shared" si="28"/>
        <v>Conference</v>
      </c>
      <c r="L67" s="55" t="str">
        <f>IF(NOT(J67=""),J67,"n.a.")</f>
        <v>MODELS'20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>Name</v>
      </c>
      <c r="E68" s="59" t="str">
        <f t="shared" si="29"/>
        <v>n.a.---Name</v>
      </c>
      <c r="F68" s="59"/>
      <c r="G68" s="59" t="str">
        <f>IFERROR(__xludf.DUMMYFUNCTION("""COMPUTED_VALUE"""),"n.a.---Name")</f>
        <v>n.a.---Name</v>
      </c>
      <c r="H68" s="59"/>
      <c r="I68" s="59" t="str">
        <f>IFERROR(__xludf.DUMMYFUNCTION("IFERROR(SPLIT($G68,""---""),"""")"),"n.a.")</f>
        <v>n.a.</v>
      </c>
      <c r="J68" s="59" t="str">
        <f>IFERROR(__xludf.DUMMYFUNCTION("""COMPUTED_VALUE"""),"Name")</f>
        <v>Name</v>
      </c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38</v>
      </c>
    </row>
    <row r="11">
      <c r="A11" s="113">
        <v>9.0</v>
      </c>
      <c r="B11" s="121" t="s">
        <v>16</v>
      </c>
      <c r="C11" s="122" t="s">
        <v>39</v>
      </c>
      <c r="D11" s="120"/>
      <c r="E11" s="120"/>
      <c r="F11" s="120"/>
      <c r="G11" s="120"/>
      <c r="H11" s="120"/>
      <c r="I11" s="123" t="s">
        <v>40</v>
      </c>
    </row>
    <row r="12">
      <c r="A12" s="117">
        <v>10.0</v>
      </c>
      <c r="B12" s="117" t="s">
        <v>17</v>
      </c>
      <c r="C12" s="119" t="s">
        <v>41</v>
      </c>
      <c r="D12" s="119" t="s">
        <v>42</v>
      </c>
      <c r="E12" s="119" t="s">
        <v>43</v>
      </c>
      <c r="F12" s="119" t="s">
        <v>35</v>
      </c>
      <c r="G12" s="119" t="s">
        <v>35</v>
      </c>
      <c r="H12" s="120"/>
      <c r="I12" s="107" t="s">
        <v>44</v>
      </c>
    </row>
    <row r="13">
      <c r="A13" s="113">
        <v>11.0</v>
      </c>
      <c r="B13" s="113" t="s">
        <v>18</v>
      </c>
      <c r="C13" s="115" t="s">
        <v>45</v>
      </c>
      <c r="D13" s="124" t="s">
        <v>46</v>
      </c>
      <c r="E13" s="125"/>
      <c r="F13" s="125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6" t="s">
        <v>36</v>
      </c>
      <c r="D14" s="127">
        <f>IF(OR(EXACT(C7,"Y")),1,0)</f>
        <v>0</v>
      </c>
      <c r="E14" s="127">
        <f>IF(OR(EXACT(C9,"Y")),1,0)</f>
        <v>0</v>
      </c>
      <c r="F14" s="127">
        <f t="shared" ref="F14:F16" si="1">D14+E14</f>
        <v>0</v>
      </c>
      <c r="G14" s="128"/>
      <c r="H14" s="120"/>
      <c r="I14" s="107" t="s">
        <v>37</v>
      </c>
    </row>
    <row r="15">
      <c r="A15" s="113">
        <v>13.0</v>
      </c>
      <c r="B15" s="113" t="s">
        <v>20</v>
      </c>
      <c r="C15" s="129" t="s">
        <v>47</v>
      </c>
      <c r="D15" s="130">
        <f t="shared" ref="D15:D16" si="2">IF(OR(EXACT(C4,"Y")),1,0)</f>
        <v>0</v>
      </c>
      <c r="E15" s="130">
        <f>IF(OR(EXACT(C6,"Y")),1,0)</f>
        <v>0</v>
      </c>
      <c r="F15" s="130">
        <f t="shared" si="1"/>
        <v>0</v>
      </c>
      <c r="G15" s="128"/>
      <c r="H15" s="120"/>
      <c r="I15" s="112" t="s">
        <v>48</v>
      </c>
    </row>
    <row r="16">
      <c r="A16" s="117">
        <v>14.0</v>
      </c>
      <c r="B16" s="117" t="s">
        <v>21</v>
      </c>
      <c r="C16" s="126" t="s">
        <v>36</v>
      </c>
      <c r="D16" s="127">
        <f t="shared" si="2"/>
        <v>0</v>
      </c>
      <c r="E16" s="127">
        <f>IF(OR(EXACT(C8,"Y")),1,0)</f>
        <v>0</v>
      </c>
      <c r="F16" s="127">
        <f t="shared" si="1"/>
        <v>0</v>
      </c>
      <c r="G16" s="128"/>
      <c r="H16" s="120"/>
      <c r="I16" s="107" t="s">
        <v>37</v>
      </c>
    </row>
    <row r="17">
      <c r="A17" s="113">
        <v>15.0</v>
      </c>
      <c r="B17" s="113" t="s">
        <v>22</v>
      </c>
      <c r="C17" s="129" t="s">
        <v>36</v>
      </c>
      <c r="D17" s="130">
        <f>IF(OR(AND(F14,OR(F15,F16)),AND(F15,OR(F14,F16)),AND(F16,OR(F14,F15))),1,0)</f>
        <v>0</v>
      </c>
      <c r="E17" s="131"/>
      <c r="F17" s="106"/>
      <c r="G17" s="120"/>
      <c r="H17" s="120"/>
      <c r="I17" s="112" t="s">
        <v>37</v>
      </c>
    </row>
    <row r="18">
      <c r="A18" s="132">
        <v>16.0</v>
      </c>
      <c r="B18" s="103" t="s">
        <v>23</v>
      </c>
      <c r="C18" s="105" t="s">
        <v>49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37</v>
      </c>
    </row>
    <row r="19">
      <c r="A19" s="133">
        <v>17.0</v>
      </c>
      <c r="B19" s="133" t="s">
        <v>24</v>
      </c>
      <c r="C19" s="134" t="s">
        <v>50</v>
      </c>
      <c r="D19" s="135" t="s">
        <v>51</v>
      </c>
      <c r="E19" s="136" t="s">
        <v>52</v>
      </c>
      <c r="F19" s="136" t="s">
        <v>53</v>
      </c>
      <c r="G19" s="136" t="s">
        <v>54</v>
      </c>
      <c r="H19" s="137"/>
      <c r="I19" s="112" t="s">
        <v>37</v>
      </c>
    </row>
    <row r="20">
      <c r="A20" s="138">
        <v>18.0</v>
      </c>
      <c r="B20" s="139" t="s">
        <v>25</v>
      </c>
      <c r="C20" s="140" t="str">
        <f>IF(OR(EXACT(C4,"Y"),EXACT(C5,"Y"),EXACT(C6,"Y"),EXACT(C7,"Y"),EXACT(C8,"Y"),EXACT(C9,"Y")),"Y","N")</f>
        <v>N</v>
      </c>
      <c r="D20" s="141"/>
      <c r="E20" s="141"/>
      <c r="F20" s="141"/>
      <c r="G20" s="141"/>
      <c r="H20" s="141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hyperlinks>
    <hyperlink r:id="rId1" ref="I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0" width="11.0"/>
    <col customWidth="1" min="21" max="21" width="11.25"/>
    <col customWidth="1" min="22" max="22" width="78.38"/>
  </cols>
  <sheetData>
    <row r="1">
      <c r="A1" s="92" t="s">
        <v>55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2" t="s">
        <v>56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57</v>
      </c>
    </row>
    <row r="3">
      <c r="B3" s="100"/>
      <c r="C3" s="100"/>
      <c r="D3" s="101" t="s">
        <v>32</v>
      </c>
      <c r="E3" s="101" t="s">
        <v>33</v>
      </c>
      <c r="F3" s="101" t="s">
        <v>32</v>
      </c>
      <c r="G3" s="101" t="s">
        <v>58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2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07" t="s">
        <v>37</v>
      </c>
    </row>
    <row r="5">
      <c r="A5" s="144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12" t="s">
        <v>37</v>
      </c>
    </row>
    <row r="6">
      <c r="A6" s="142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07" t="s">
        <v>37</v>
      </c>
    </row>
    <row r="7">
      <c r="A7" s="144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12" t="s">
        <v>37</v>
      </c>
    </row>
    <row r="8">
      <c r="A8" s="142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07" t="s">
        <v>37</v>
      </c>
    </row>
    <row r="9">
      <c r="A9" s="144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12" t="s">
        <v>37</v>
      </c>
    </row>
    <row r="10">
      <c r="A10" s="142">
        <v>2.0</v>
      </c>
      <c r="B10" s="117">
        <v>8.0</v>
      </c>
      <c r="C10" s="117" t="s">
        <v>15</v>
      </c>
      <c r="D10" s="119" t="s">
        <v>35</v>
      </c>
      <c r="E10" s="120"/>
      <c r="F10" s="120"/>
      <c r="G10" s="120"/>
      <c r="H10" s="120"/>
      <c r="I10" s="120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07" t="s">
        <v>37</v>
      </c>
    </row>
    <row r="11">
      <c r="A11" s="144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12" t="s">
        <v>37</v>
      </c>
    </row>
    <row r="12">
      <c r="A12" s="142" t="s">
        <v>56</v>
      </c>
      <c r="B12" s="117">
        <v>10.0</v>
      </c>
      <c r="C12" s="117" t="s">
        <v>17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19" t="s">
        <v>35</v>
      </c>
      <c r="I12" s="120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07" t="s">
        <v>37</v>
      </c>
    </row>
    <row r="13">
      <c r="A13" s="144">
        <v>3.0</v>
      </c>
      <c r="B13" s="113">
        <v>11.0</v>
      </c>
      <c r="C13" s="113" t="s">
        <v>18</v>
      </c>
      <c r="D13" s="115" t="s">
        <v>35</v>
      </c>
      <c r="E13" s="124" t="s">
        <v>59</v>
      </c>
      <c r="F13" s="125"/>
      <c r="G13" s="125"/>
      <c r="H13" s="120"/>
      <c r="I13" s="120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12" t="s">
        <v>37</v>
      </c>
    </row>
    <row r="14">
      <c r="A14" s="142">
        <v>1.0</v>
      </c>
      <c r="B14" s="117">
        <v>12.0</v>
      </c>
      <c r="C14" s="117" t="s">
        <v>19</v>
      </c>
      <c r="D14" s="126" t="s">
        <v>36</v>
      </c>
      <c r="E14" s="127">
        <f>IF(OR(EXACT(D7,"Y")),1,0)</f>
        <v>0</v>
      </c>
      <c r="F14" s="127">
        <f>IF(OR(EXACT(D9,"Y")),1,0)</f>
        <v>0</v>
      </c>
      <c r="G14" s="127">
        <f t="shared" ref="G14:G16" si="1">E14+F14</f>
        <v>0</v>
      </c>
      <c r="H14" s="128"/>
      <c r="I14" s="120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07" t="s">
        <v>37</v>
      </c>
    </row>
    <row r="15">
      <c r="A15" s="144">
        <v>1.0</v>
      </c>
      <c r="B15" s="113">
        <v>13.0</v>
      </c>
      <c r="C15" s="113" t="s">
        <v>20</v>
      </c>
      <c r="D15" s="129" t="s">
        <v>36</v>
      </c>
      <c r="E15" s="130">
        <f t="shared" ref="E15:E16" si="2">IF(OR(EXACT(D4,"Y")),1,0)</f>
        <v>0</v>
      </c>
      <c r="F15" s="130">
        <f>IF(OR(EXACT(D6,"Y")),1,0)</f>
        <v>0</v>
      </c>
      <c r="G15" s="130">
        <f t="shared" si="1"/>
        <v>0</v>
      </c>
      <c r="H15" s="128"/>
      <c r="I15" s="120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12" t="s">
        <v>37</v>
      </c>
    </row>
    <row r="16">
      <c r="A16" s="142">
        <v>1.0</v>
      </c>
      <c r="B16" s="117">
        <v>14.0</v>
      </c>
      <c r="C16" s="117" t="s">
        <v>21</v>
      </c>
      <c r="D16" s="126" t="s">
        <v>36</v>
      </c>
      <c r="E16" s="127">
        <f t="shared" si="2"/>
        <v>0</v>
      </c>
      <c r="F16" s="127">
        <f>IF(OR(EXACT(D8,"Y")),1,0)</f>
        <v>0</v>
      </c>
      <c r="G16" s="127">
        <f t="shared" si="1"/>
        <v>0</v>
      </c>
      <c r="H16" s="128"/>
      <c r="I16" s="120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07" t="s">
        <v>37</v>
      </c>
    </row>
    <row r="17">
      <c r="A17" s="144">
        <v>1.0</v>
      </c>
      <c r="B17" s="113">
        <v>15.0</v>
      </c>
      <c r="C17" s="113" t="s">
        <v>22</v>
      </c>
      <c r="D17" s="129" t="s">
        <v>36</v>
      </c>
      <c r="E17" s="130">
        <f>IF(OR(AND(G14,OR(G15,G16)),AND(G15,OR(G14,G16)),AND(G16,OR(G14,G15))),1,0)</f>
        <v>0</v>
      </c>
      <c r="F17" s="131"/>
      <c r="G17" s="106"/>
      <c r="H17" s="120"/>
      <c r="I17" s="120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12" t="s">
        <v>37</v>
      </c>
    </row>
    <row r="18">
      <c r="A18" s="142">
        <v>3.0</v>
      </c>
      <c r="B18" s="132">
        <v>16.0</v>
      </c>
      <c r="C18" s="103" t="s">
        <v>23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07" t="s">
        <v>37</v>
      </c>
    </row>
    <row r="19">
      <c r="A19" s="144">
        <v>3.0</v>
      </c>
      <c r="B19" s="133">
        <v>17.0</v>
      </c>
      <c r="C19" s="133" t="s">
        <v>24</v>
      </c>
      <c r="D19" s="146"/>
      <c r="E19" s="146"/>
      <c r="F19" s="147"/>
      <c r="G19" s="147"/>
      <c r="H19" s="147"/>
      <c r="I19" s="147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 t="s">
        <v>37</v>
      </c>
    </row>
    <row r="20">
      <c r="A20" s="138"/>
      <c r="B20" s="138">
        <v>18.0</v>
      </c>
      <c r="C20" s="139" t="s">
        <v>25</v>
      </c>
      <c r="D20" s="150" t="str">
        <f>IF(OR(EXACT(D4,"Y"),EXACT(D5,"Y"),EXACT(D6,"Y"),EXACT(D7,"Y"),EXACT(D8,"Y"),EXACT(D9,"Y")),"Y","N")</f>
        <v>N</v>
      </c>
      <c r="E20" s="151"/>
      <c r="F20" s="151"/>
      <c r="G20" s="151"/>
      <c r="H20" s="151"/>
      <c r="I20" s="151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07" t="s">
        <v>37</v>
      </c>
    </row>
    <row r="21">
      <c r="A21" s="153">
        <v>4.0</v>
      </c>
      <c r="B21" s="154">
        <v>19.0</v>
      </c>
      <c r="C21" s="154" t="s">
        <v>60</v>
      </c>
      <c r="D21" s="155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</row>
    <row r="22">
      <c r="D22" s="155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5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</row>
    <row r="24">
      <c r="D24" s="155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0"/>
      <c r="B25" s="160"/>
      <c r="C25" s="161" t="s">
        <v>61</v>
      </c>
      <c r="D25" s="161" t="s">
        <v>62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2" t="s">
        <v>63</v>
      </c>
      <c r="B26" s="163"/>
      <c r="C26" s="164" t="s">
        <v>64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2" t="s">
        <v>65</v>
      </c>
      <c r="B27" s="163"/>
      <c r="C27" s="164" t="s">
        <v>64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>
      <c r="A28" s="162" t="s">
        <v>66</v>
      </c>
      <c r="B28" s="163"/>
      <c r="C28" s="164" t="s">
        <v>64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2" t="s">
        <v>67</v>
      </c>
      <c r="B29" s="163"/>
      <c r="C29" s="164" t="s">
        <v>64</v>
      </c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>
      <c r="A30" s="169"/>
      <c r="B30" s="169"/>
      <c r="C30" s="16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0"/>
      <c r="B31" s="170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1" t="s">
        <v>68</v>
      </c>
      <c r="B32" s="172"/>
      <c r="C32" s="172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>
      <c r="A33" s="174" t="s">
        <v>63</v>
      </c>
      <c r="B33" s="174"/>
      <c r="C33" s="174" t="s">
        <v>69</v>
      </c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>
      <c r="A34" s="172" t="s">
        <v>65</v>
      </c>
      <c r="B34" s="172"/>
      <c r="C34" s="172" t="s">
        <v>70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>
      <c r="A35" s="174" t="s">
        <v>66</v>
      </c>
      <c r="B35" s="174"/>
      <c r="C35" s="174" t="s">
        <v>71</v>
      </c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>
      <c r="A36" s="172" t="s">
        <v>67</v>
      </c>
      <c r="B36" s="172"/>
      <c r="C36" s="172" t="s">
        <v>72</v>
      </c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>
      <c r="A37" s="170"/>
      <c r="B37" s="170"/>
      <c r="C37" s="1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9"/>
      <c r="B38" s="169"/>
      <c r="C38" s="16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0"/>
      <c r="B39" s="170"/>
      <c r="C39" s="1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9"/>
      <c r="B40" s="169"/>
      <c r="C40" s="16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