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<sst xmlns="http://schemas.openxmlformats.org/spreadsheetml/2006/main" count="261" uniqueCount="54">
  <si>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</si>
  <si>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</si>
  <si>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</si>
  <si>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</si>
  <si>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</si>
  <si>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</si>
  <si>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</si>
  <si>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</si>
  <si>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</si>
  <si>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</si>
  <si>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</si>
  <si>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</si>
  <si>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</si>
  <si>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</si>
  <si>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</si>
  <si>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</si>
  <si>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</si>
  <si>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</si>
  <si>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</si>
  <si>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</si>
  <si>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</si>
  <si>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</si>
  <si>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</si>
  <si>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</si>
  <si>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</si>
  <si>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</si>
  <si>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</si>
  <si>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</si>
  <si>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</si>
  <si>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</si>
  <si>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</si>
  <si>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RQs</t>
  </si>
  <si>
    <t>2,3</t>
  </si>
  <si>
    <t>In short, the paper describes develpoment and operation (DevOps) and a Digital twin platform based on microservice architecture.</t>
  </si>
  <si>
    <t>n.a.</t>
  </si>
  <si>
    <t>N</t>
  </si>
  <si>
    <t>&lt;add your comment here if any&gt;</t>
  </si>
  <si>
    <t>Conference</t>
  </si>
  <si>
    <t>4th IEEE International Conference on Industrial Cyber-Physical Systems (ICPS)</t>
  </si>
  <si>
    <t>Manufacturing</t>
  </si>
  <si>
    <t xml:space="preserve"> safety-critical systems</t>
  </si>
  <si>
    <t>Future research directions (as stated by authors, if any)</t>
  </si>
  <si>
    <t xml:space="preserve">Reviewer </t>
  </si>
  <si>
    <t>Mehrdad Saadatmand</t>
  </si>
  <si>
    <t>RQ1</t>
  </si>
  <si>
    <t>RQ2</t>
  </si>
  <si>
    <t>RQ3</t>
  </si>
  <si>
    <t>RQ4</t>
  </si>
  <si>
    <t>For your convenience, the current versions of the RQs are given below:</t>
  </si>
  <si>
    <t>Does any software engineering approach exist that 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</si>
  <si>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</si>
  <si>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</si>
  <si>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</si>
  <si>
    <t>&lt;Please report the main contributions of the paper as stated by the authors. If not explicitly elicited, report the main research areas, if not clear from the keywords.&gt;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</si>
</sst>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  <fill>
      <patternFill patternType="solid">
        <fgColor rgb="FFFFFF00"/>
        <bgColor rgb="FFFFFF00"/>
      </patternFill>
    </fill>
  </fills>
  <borders count="4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right style="thin">
        <color rgb="FF000000"/>
      </right>
      <top style="double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0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1" fillId="2" fontId="3" numFmtId="0" xfId="0" applyAlignment="1" applyBorder="1" applyFont="1">
      <alignment readingOrder="0" shrinkToFit="0" textRotation="0" vertical="top" wrapText="1"/>
    </xf>
    <xf borderId="0" fillId="2" fontId="3" numFmtId="0" xfId="0" applyAlignment="1" applyFont="1">
      <alignment readingOrder="0" shrinkToFit="0" textRotation="0" vertical="top" wrapText="1"/>
    </xf>
    <xf borderId="0" fillId="3" fontId="1" numFmtId="0" xfId="0" applyAlignment="1" applyFont="1">
      <alignment horizontal="right" readingOrder="0" shrinkToFit="0" wrapText="1"/>
    </xf>
    <xf borderId="3" fillId="3" fontId="1" numFmtId="0" xfId="0" applyAlignment="1" applyBorder="1" applyFont="1">
      <alignment readingOrder="0" shrinkToFit="0" wrapText="1"/>
    </xf>
    <xf borderId="22" fillId="3" fontId="2" numFmtId="1" xfId="0" applyAlignment="1" applyBorder="1" applyFont="1" applyNumberFormat="1">
      <alignment horizontal="left" readingOrder="0" shrinkToFit="0" vertical="bottom" wrapText="1"/>
    </xf>
    <xf borderId="2" fillId="3" fontId="2" numFmtId="0" xfId="0" applyAlignment="1" applyBorder="1" applyFont="1">
      <alignment readingOrder="0" shrinkToFit="0" textRotation="0" vertical="bottom" wrapText="1"/>
    </xf>
    <xf borderId="23" fillId="3" fontId="5" numFmtId="1" xfId="0" applyAlignment="1" applyBorder="1" applyFont="1" applyNumberFormat="1">
      <alignment readingOrder="0" shrinkToFit="0" vertical="top" wrapText="1"/>
    </xf>
    <xf borderId="0" fillId="3" fontId="5" numFmtId="1" xfId="0" applyAlignment="1" applyFont="1" applyNumberFormat="1">
      <alignment readingOrder="0" shrinkToFit="0" vertical="top" wrapText="1"/>
    </xf>
    <xf borderId="24" fillId="4" fontId="6" numFmtId="0" xfId="0" applyBorder="1" applyFont="1"/>
    <xf borderId="25" fillId="4" fontId="2" numFmtId="1" xfId="0" applyAlignment="1" applyBorder="1" applyFont="1" applyNumberFormat="1">
      <alignment horizontal="right" readingOrder="0" shrinkToFit="0" vertical="bottom" wrapText="1"/>
    </xf>
    <xf borderId="26" fillId="4" fontId="6" numFmtId="0" xfId="0" applyBorder="1" applyFont="1"/>
    <xf borderId="0" fillId="4" fontId="5" numFmtId="1" xfId="0" applyAlignment="1" applyFont="1" applyNumberFormat="1">
      <alignment readingOrder="0" shrinkToFit="0" vertical="top" wrapText="1"/>
    </xf>
    <xf borderId="24" fillId="3" fontId="1" numFmtId="0" xfId="0" applyAlignment="1" applyBorder="1" applyFont="1">
      <alignment horizontal="left" readingOrder="0" shrinkToFit="0" wrapText="1"/>
    </xf>
    <xf borderId="24" fillId="3" fontId="1" numFmtId="0" xfId="0" applyAlignment="1" applyBorder="1" applyFont="1">
      <alignment horizontal="left" shrinkToFit="0" wrapText="1"/>
    </xf>
    <xf borderId="24" fillId="3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ill="1" applyFont="1" applyNumberFormat="1">
      <alignment horizontal="left" readingOrder="0" shrinkToFit="0" vertical="bottom" wrapText="1"/>
    </xf>
    <xf borderId="0" fillId="7" fontId="1" numFmtId="0" xfId="0" applyFont="1"/>
    <xf borderId="0" fillId="7" fontId="5" numFmtId="1" xfId="0" applyAlignment="1" applyFont="1" applyNumberFormat="1">
      <alignment horizontal="left" readingOrder="0" shrinkToFit="0" vertical="top" wrapText="1"/>
    </xf>
    <xf borderId="26" fillId="3" fontId="5" numFmtId="1" xfId="0" applyAlignment="1" applyBorder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0" fillId="4" fontId="1" numFmtId="0" xfId="0" applyAlignment="1" applyFont="1">
      <alignment horizontal="right" readingOrder="0" shrinkToFit="0" wrapText="1"/>
    </xf>
    <xf borderId="24" fillId="4" fontId="1" numFmtId="0" xfId="0" applyAlignment="1" applyBorder="1" applyFont="1">
      <alignment horizontal="left" readingOrder="0" shrinkToFit="0" wrapText="1"/>
    </xf>
    <xf borderId="24" fillId="4" fontId="1" numFmtId="0" xfId="0" applyAlignment="1" applyBorder="1" applyFont="1">
      <alignment horizontal="left" shrinkToFit="0" wrapText="1"/>
    </xf>
    <xf borderId="24" fillId="4" fontId="2" numFmtId="1" xfId="0" applyAlignment="1" applyBorder="1" applyFont="1" applyNumberFormat="1">
      <alignment horizontal="left" readingOrder="0" shrinkToFit="0" vertical="bottom" wrapText="1"/>
    </xf>
    <xf borderId="24" fillId="7" fontId="2" numFmtId="1" xfId="0" applyAlignment="1" applyBorder="1" applyFont="1" applyNumberFormat="1">
      <alignment horizontal="left" shrinkToFit="0" vertical="bottom" wrapText="1"/>
    </xf>
    <xf borderId="27" fillId="4" fontId="5" numFmtId="1" xfId="0" applyAlignment="1" applyBorder="1" applyFont="1" applyNumberFormat="1">
      <alignment horizontal="left" readingOrder="0" shrinkToFit="0" vertical="top" wrapText="1"/>
    </xf>
    <xf borderId="0" fillId="4" fontId="5" numFmtId="1" xfId="0" applyAlignment="1" applyFont="1" applyNumberFormat="1">
      <alignment horizontal="left" readingOrder="0" shrinkToFit="0" vertical="top" wrapText="1"/>
    </xf>
    <xf borderId="27" fillId="3" fontId="5" numFmtId="1" xfId="0" applyAlignment="1" applyBorder="1" applyFont="1" applyNumberFormat="1">
      <alignment horizontal="left" readingOrder="0" shrinkToFit="0" vertical="top" wrapText="1"/>
    </xf>
    <xf borderId="28" fillId="4" fontId="1" numFmtId="0" xfId="0" applyAlignment="1" applyBorder="1" applyFont="1">
      <alignment horizontal="left" readingOrder="0" shrinkToFit="0" wrapText="1"/>
    </xf>
    <xf borderId="28" fillId="4" fontId="1" numFmtId="0" xfId="0" applyAlignment="1" applyBorder="1" applyFont="1">
      <alignment horizontal="left" shrinkToFit="0" wrapText="1"/>
    </xf>
    <xf borderId="28" fillId="4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shrinkToFit="0" vertical="bottom" wrapText="1"/>
    </xf>
    <xf borderId="28" fillId="3" fontId="1" numFmtId="0" xfId="0" applyAlignment="1" applyBorder="1" applyFont="1">
      <alignment horizontal="left" readingOrder="0" shrinkToFit="0" wrapText="1"/>
    </xf>
    <xf borderId="28" fillId="3" fontId="1" numFmtId="0" xfId="0" applyAlignment="1" applyBorder="1" applyFont="1">
      <alignment horizontal="left" shrinkToFit="0" wrapText="1"/>
    </xf>
    <xf borderId="28" fillId="3" fontId="2" numFmtId="1" xfId="0" applyAlignment="1" applyBorder="1" applyFont="1" applyNumberFormat="1">
      <alignment horizontal="left" readingOrder="0" shrinkToFit="0" vertical="bottom" wrapText="1"/>
    </xf>
    <xf borderId="28" fillId="7" fontId="2" numFmtId="1" xfId="0" applyAlignment="1" applyBorder="1" applyFont="1" applyNumberFormat="1">
      <alignment horizontal="left" readingOrder="0" shrinkToFit="0" vertical="bottom" wrapText="1"/>
    </xf>
    <xf borderId="0" fillId="7" fontId="5" numFmtId="1" xfId="0" applyAlignment="1" applyFont="1" applyNumberFormat="1">
      <alignment horizontal="left" readingOrder="0" shrinkToFit="0" vertical="top" wrapText="1"/>
    </xf>
    <xf borderId="0" fillId="3" fontId="5" numFmtId="1" xfId="0" applyAlignment="1" applyFont="1" applyNumberFormat="1">
      <alignment horizontal="left" readingOrder="0" shrinkToFit="0" vertical="top" wrapText="1"/>
    </xf>
    <xf borderId="4" fillId="4" fontId="1" numFmtId="0" xfId="0" applyAlignment="1" applyBorder="1" applyFont="1">
      <alignment horizontal="left" readingOrder="0" shrinkToFit="0" wrapText="1"/>
    </xf>
    <xf borderId="4" fillId="4" fontId="2" numFmtId="1" xfId="0" applyAlignment="1" applyBorder="1" applyFont="1" applyNumberFormat="1">
      <alignment horizontal="left" readingOrder="0" shrinkToFit="0" vertical="bottom" wrapText="1"/>
    </xf>
    <xf borderId="0" fillId="4" fontId="5" numFmtId="1" xfId="0" applyAlignment="1" applyFont="1" applyNumberFormat="1">
      <alignment horizontal="left" readingOrder="0" shrinkToFit="0" vertical="top" wrapText="1"/>
    </xf>
    <xf borderId="22" fillId="4" fontId="2" numFmtId="1" xfId="0" applyAlignment="1" applyBorder="1" applyFont="1" applyNumberFormat="1">
      <alignment horizontal="left" readingOrder="0" shrinkToFit="0" vertical="bottom" wrapText="1"/>
    </xf>
    <xf borderId="22" fillId="7" fontId="2" numFmtId="1" xfId="0" applyAlignment="1" applyBorder="1" applyFont="1" applyNumberFormat="1">
      <alignment horizontal="left" readingOrder="0" shrinkToFit="0" vertical="bottom" wrapText="1"/>
    </xf>
    <xf borderId="1" fillId="8" fontId="2" numFmtId="1" xfId="0" applyAlignment="1" applyBorder="1" applyFill="1" applyFont="1" applyNumberFormat="1">
      <alignment shrinkToFit="0" vertical="bottom" wrapText="1"/>
    </xf>
    <xf borderId="29" fillId="3" fontId="2" numFmtId="1" xfId="0" applyAlignment="1" applyBorder="1" applyFont="1" applyNumberFormat="1">
      <alignment horizontal="left" readingOrder="0" shrinkToFit="0" vertical="bottom" wrapText="1"/>
    </xf>
    <xf borderId="30" fillId="7" fontId="2" numFmtId="1" xfId="0" applyAlignment="1" applyBorder="1" applyFont="1" applyNumberFormat="1">
      <alignment horizontal="left" readingOrder="0" shrinkToFit="0" vertical="bottom" wrapText="1"/>
    </xf>
    <xf borderId="29" fillId="4" fontId="2" numFmtId="1" xfId="0" applyAlignment="1" applyBorder="1" applyFont="1" applyNumberFormat="1">
      <alignment horizontal="left" readingOrder="0" shrinkToFit="0" vertical="bottom" wrapText="1"/>
    </xf>
    <xf borderId="4" fillId="8" fontId="2" numFmtId="1" xfId="0" applyAlignment="1" applyBorder="1" applyFont="1" applyNumberFormat="1">
      <alignment shrinkToFit="0" vertical="bottom" wrapText="1"/>
    </xf>
    <xf borderId="31" fillId="7" fontId="2" numFmtId="1" xfId="0" applyAlignment="1" applyBorder="1" applyFont="1" applyNumberFormat="1">
      <alignment horizontal="left" readingOrder="0" shrinkToFit="0" vertical="bottom" wrapText="1"/>
    </xf>
    <xf borderId="31" fillId="3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32" fillId="4" fontId="2" numFmtId="1" xfId="0" applyAlignment="1" applyBorder="1" applyFont="1" applyNumberFormat="1">
      <alignment readingOrder="0" shrinkToFit="0" vertical="bottom" wrapText="1"/>
    </xf>
    <xf borderId="24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7" fontId="5" numFmtId="1" xfId="0" applyAlignment="1" applyFont="1" applyNumberFormat="1">
      <alignment readingOrder="0" shrinkToFit="0" vertical="top" wrapText="1"/>
    </xf>
    <xf borderId="27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33" fillId="3" fontId="1" numFmtId="0" xfId="0" applyAlignment="1" applyBorder="1" applyFont="1">
      <alignment horizontal="right" readingOrder="0" shrinkToFit="0" wrapText="1"/>
    </xf>
    <xf borderId="34" fillId="7" fontId="2" numFmtId="1" xfId="0" applyAlignment="1" applyBorder="1" applyFont="1" applyNumberFormat="1">
      <alignment shrinkToFit="0" vertical="bottom" wrapText="1"/>
    </xf>
    <xf borderId="0" fillId="9" fontId="1" numFmtId="0" xfId="0" applyAlignment="1" applyFill="1" applyFont="1">
      <alignment horizontal="right" readingOrder="0" vertical="center"/>
    </xf>
    <xf borderId="0" fillId="9" fontId="1" numFmtId="0" xfId="0" applyAlignment="1" applyFont="1">
      <alignment readingOrder="0" vertical="center"/>
    </xf>
    <xf borderId="2" fillId="9" fontId="2" numFmtId="1" xfId="0" applyAlignment="1" applyBorder="1" applyFont="1" applyNumberFormat="1">
      <alignment readingOrder="0" shrinkToFit="0" vertical="bottom" wrapText="1"/>
    </xf>
    <xf borderId="35" fillId="4" fontId="6" numFmtId="0" xfId="0" applyBorder="1" applyFont="1"/>
    <xf borderId="36" fillId="4" fontId="6" numFmtId="0" xfId="0" applyBorder="1" applyFont="1"/>
    <xf borderId="36" fillId="9" fontId="2" numFmtId="1" xfId="0" applyAlignment="1" applyBorder="1" applyFont="1" applyNumberFormat="1">
      <alignment readingOrder="0" shrinkToFit="0" vertical="bottom" wrapText="1"/>
    </xf>
    <xf borderId="2" fillId="9" fontId="2" numFmtId="1" xfId="0" applyAlignment="1" applyBorder="1" applyFont="1" applyNumberFormat="1">
      <alignment shrinkToFit="0" vertical="bottom" wrapText="1"/>
    </xf>
    <xf borderId="35" fillId="3" fontId="6" numFmtId="0" xfId="0" applyBorder="1" applyFont="1"/>
    <xf borderId="36" fillId="3" fontId="6" numFmtId="0" xfId="0" applyBorder="1" applyFont="1"/>
    <xf borderId="36" fillId="9" fontId="2" numFmtId="1" xfId="0" applyAlignment="1" applyBorder="1" applyFont="1" applyNumberFormat="1">
      <alignment shrinkToFit="0" vertical="bottom" wrapText="1"/>
    </xf>
    <xf borderId="0" fillId="9" fontId="13" numFmtId="0" xfId="0" applyFont="1"/>
    <xf borderId="0" fillId="9" fontId="13" numFmtId="0" xfId="0" applyAlignment="1" applyFont="1">
      <alignment readingOrder="0"/>
    </xf>
    <xf borderId="0" fillId="9" fontId="1" numFmtId="0" xfId="0" applyAlignment="1" applyFont="1">
      <alignment readingOrder="0"/>
    </xf>
    <xf borderId="37" fillId="9" fontId="5" numFmtId="1" xfId="0" applyAlignment="1" applyBorder="1" applyFont="1" applyNumberFormat="1">
      <alignment readingOrder="0" shrinkToFit="0" vertical="top" wrapText="1"/>
    </xf>
    <xf borderId="38" fillId="3" fontId="6" numFmtId="0" xfId="0" applyBorder="1" applyFont="1"/>
    <xf borderId="39" fillId="3" fontId="6" numFmtId="0" xfId="0" applyBorder="1" applyFont="1"/>
    <xf borderId="39" fillId="9" fontId="5" numFmtId="1" xfId="0" applyAlignment="1" applyBorder="1" applyFont="1" applyNumberFormat="1">
      <alignment readingOrder="0" shrinkToFit="0" vertical="top" wrapText="1"/>
    </xf>
    <xf borderId="0" fillId="9" fontId="1" numFmtId="0" xfId="0" applyFont="1"/>
    <xf borderId="38" fillId="4" fontId="6" numFmtId="0" xfId="0" applyBorder="1" applyFont="1"/>
    <xf borderId="39" fillId="4" fontId="6" numFmtId="0" xfId="0" applyBorder="1" applyFont="1"/>
    <xf borderId="40" fillId="9" fontId="5" numFmtId="1" xfId="0" applyAlignment="1" applyBorder="1" applyFont="1" applyNumberFormat="1">
      <alignment readingOrder="0" shrinkToFit="0" vertical="top" wrapText="1"/>
    </xf>
    <xf borderId="0" fillId="3" fontId="1" numFmtId="0" xfId="0" applyFont="1"/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horizontal="right" readingOrder="0"/>
    </xf>
    <xf borderId="0" fillId="7" fontId="2" numFmtId="1" xfId="0" applyAlignment="1" applyFont="1" applyNumberFormat="1">
      <alignment vertical="bottom"/>
    </xf>
    <xf borderId="0" fillId="3" fontId="14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1" xfId="0" applyAlignment="1" applyFont="1" applyNumberFormat="1">
      <alignment vertical="bottom"/>
    </xf>
    <xf borderId="0" fillId="4" fontId="9" numFmtId="0" xfId="0" applyAlignment="1" applyFont="1">
      <alignment shrinkToFit="0" vertical="bottom" wrapText="0"/>
    </xf>
    <xf borderId="0" fillId="4" fontId="2" numFmtId="0" xfId="0" applyAlignment="1" applyFont="1">
      <alignment vertical="bottom"/>
    </xf>
    <xf borderId="0" fillId="4" fontId="9" numFmtId="0" xfId="0" applyAlignment="1" applyFont="1">
      <alignment readingOrder="0" shrinkToFit="0" vertical="bottom" wrapText="0"/>
    </xf>
    <xf borderId="0" fillId="4" fontId="2" numFmtId="1" xfId="0" applyAlignment="1" applyFont="1" applyNumberFormat="1">
      <alignment vertical="bottom"/>
    </xf>
    <xf borderId="0" fillId="3" fontId="9" numFmtId="0" xfId="0" applyAlignment="1" applyFont="1">
      <alignment shrinkToFit="0" vertical="bottom" wrapText="0"/>
    </xf>
    <xf borderId="0" fillId="3" fontId="9" numFmtId="0" xfId="0" applyAlignment="1" applyFont="1">
      <alignment vertical="bottom"/>
    </xf>
    <xf borderId="2" fillId="2" fontId="1" numFmtId="0" xfId="0" applyAlignment="1" applyBorder="1" applyFont="1">
      <alignment readingOrder="0"/>
    </xf>
    <xf borderId="24" fillId="3" fontId="1" numFmtId="0" xfId="0" applyAlignment="1" applyBorder="1" applyFont="1">
      <alignment readingOrder="0" shrinkToFit="0" wrapText="1"/>
    </xf>
    <xf borderId="24" fillId="3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readingOrder="0" shrinkToFit="0" vertical="bottom" wrapText="1"/>
    </xf>
    <xf borderId="41" fillId="7" fontId="2" numFmtId="1" xfId="0" applyAlignment="1" applyBorder="1" applyFont="1" applyNumberFormat="1">
      <alignment readingOrder="0" shrinkToFit="0" vertical="bottom" wrapText="1"/>
    </xf>
    <xf borderId="27" fillId="3" fontId="5" numFmtId="1" xfId="0" applyAlignment="1" applyBorder="1" applyFont="1" applyNumberFormat="1">
      <alignment readingOrder="0" shrinkToFit="0" vertical="top" wrapText="1"/>
    </xf>
    <xf borderId="24" fillId="4" fontId="1" numFmtId="0" xfId="0" applyAlignment="1" applyBorder="1" applyFont="1">
      <alignment readingOrder="0" shrinkToFit="0" wrapText="1"/>
    </xf>
    <xf borderId="24" fillId="4" fontId="1" numFmtId="0" xfId="0" applyAlignment="1" applyBorder="1" applyFont="1">
      <alignment shrinkToFit="0" wrapText="1"/>
    </xf>
    <xf borderId="24" fillId="7" fontId="2" numFmtId="1" xfId="0" applyAlignment="1" applyBorder="1" applyFont="1" applyNumberFormat="1">
      <alignment shrinkToFit="0" vertical="bottom" wrapText="1"/>
    </xf>
    <xf borderId="41" fillId="7" fontId="2" numFmtId="1" xfId="0" applyAlignment="1" applyBorder="1" applyFont="1" applyNumberFormat="1">
      <alignment shrinkToFit="0" vertical="bottom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shrinkToFit="0" vertical="bottom" wrapText="1"/>
    </xf>
    <xf borderId="28" fillId="3" fontId="1" numFmtId="0" xfId="0" applyAlignment="1" applyBorder="1" applyFont="1">
      <alignment readingOrder="0" shrinkToFit="0" wrapText="1"/>
    </xf>
    <xf borderId="28" fillId="3" fontId="1" numFmtId="0" xfId="0" applyAlignment="1" applyBorder="1" applyFont="1">
      <alignment shrinkToFit="0" wrapText="1"/>
    </xf>
    <xf borderId="28" fillId="7" fontId="2" numFmtId="1" xfId="0" applyAlignment="1" applyBorder="1" applyFont="1" applyNumberFormat="1">
      <alignment readingOrder="0" shrinkToFit="0" vertical="bottom" wrapText="1"/>
    </xf>
    <xf borderId="4" fillId="4" fontId="1" numFmtId="0" xfId="0" applyAlignment="1" applyBorder="1" applyFont="1">
      <alignment readingOrder="0" shrinkToFit="0" wrapText="1"/>
    </xf>
    <xf borderId="28" fillId="3" fontId="2" numFmtId="1" xfId="0" applyAlignment="1" applyBorder="1" applyFont="1" applyNumberFormat="1">
      <alignment horizontal="right" readingOrder="0" shrinkToFit="0" vertical="bottom" wrapText="1"/>
    </xf>
    <xf borderId="22" fillId="4" fontId="2" numFmtId="1" xfId="0" applyAlignment="1" applyBorder="1" applyFont="1" applyNumberFormat="1">
      <alignment readingOrder="0" shrinkToFit="0" vertical="bottom" wrapText="1"/>
    </xf>
    <xf borderId="22" fillId="7" fontId="2" numFmtId="1" xfId="0" applyAlignment="1" applyBorder="1" applyFont="1" applyNumberFormat="1">
      <alignment readingOrder="0" shrinkToFit="0" vertical="bottom" wrapText="1"/>
    </xf>
    <xf borderId="42" fillId="3" fontId="2" numFmtId="1" xfId="0" applyAlignment="1" applyBorder="1" applyFont="1" applyNumberFormat="1">
      <alignment readingOrder="0" shrinkToFit="0" vertical="bottom" wrapText="1"/>
    </xf>
    <xf borderId="29" fillId="3" fontId="2" numFmtId="1" xfId="0" applyAlignment="1" applyBorder="1" applyFont="1" applyNumberFormat="1">
      <alignment readingOrder="0" shrinkToFit="0" vertical="bottom" wrapText="1"/>
    </xf>
    <xf borderId="30" fillId="7" fontId="2" numFmtId="1" xfId="0" applyAlignment="1" applyBorder="1" applyFont="1" applyNumberFormat="1">
      <alignment readingOrder="0" shrinkToFit="0" vertical="bottom" wrapText="1"/>
    </xf>
    <xf borderId="42" fillId="4" fontId="2" numFmtId="1" xfId="0" applyAlignment="1" applyBorder="1" applyFont="1" applyNumberFormat="1">
      <alignment readingOrder="0" shrinkToFit="0" vertical="bottom" wrapText="1"/>
    </xf>
    <xf borderId="29" fillId="4" fontId="2" numFmtId="1" xfId="0" applyAlignment="1" applyBorder="1" applyFont="1" applyNumberFormat="1">
      <alignment readingOrder="0" shrinkToFit="0" vertical="bottom" wrapText="1"/>
    </xf>
    <xf borderId="31" fillId="7" fontId="2" numFmtId="1" xfId="0" applyAlignment="1" applyBorder="1" applyFont="1" applyNumberFormat="1">
      <alignment readingOrder="0" shrinkToFit="0" vertical="bottom" wrapText="1"/>
    </xf>
    <xf borderId="31" fillId="3" fontId="1" numFmtId="0" xfId="0" applyAlignment="1" applyBorder="1" applyFont="1">
      <alignment readingOrder="0" shrinkToFit="0" wrapText="1"/>
    </xf>
    <xf borderId="24" fillId="3" fontId="2" numFmtId="1" xfId="0" applyAlignment="1" applyBorder="1" applyFont="1" applyNumberFormat="1">
      <alignment horizontal="right"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3" fillId="4" fontId="5" numFmtId="1" xfId="0" applyAlignment="1" applyBorder="1" applyFont="1" applyNumberFormat="1">
      <alignment readingOrder="0" shrinkToFit="0" vertical="top" wrapText="1"/>
    </xf>
    <xf borderId="31" fillId="7" fontId="2" numFmtId="1" xfId="0" applyAlignment="1" applyBorder="1" applyFont="1" applyNumberFormat="1">
      <alignment shrinkToFit="0" vertical="bottom" wrapText="1"/>
    </xf>
    <xf borderId="44" fillId="7" fontId="2" numFmtId="1" xfId="0" applyAlignment="1" applyBorder="1" applyFont="1" applyNumberForma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'1'!J2</f>
        <v>Dimension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n.a.</v>
      </c>
      <c r="D3" s="13" t="str">
        <f t="shared" si="1"/>
        <v>n.a.</v>
      </c>
      <c r="E3" s="13" t="str">
        <f t="shared" ref="E3:F3" si="2">K26</f>
        <v>n.a.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-1</v>
      </c>
      <c r="X3" s="15">
        <f>IFERROR(__xludf.DUMMYFUNCTION("IMPORTRANGE($C$22,""!$X$3"")"),-3.0)</f>
        <v>-3</v>
      </c>
      <c r="Y3" s="15">
        <f t="shared" ref="Y3:Y20" si="10">W3*X3</f>
        <v>3</v>
      </c>
    </row>
    <row r="4">
      <c r="A4" s="16">
        <v>2.0</v>
      </c>
      <c r="B4" s="17" t="s">
        <v>9</v>
      </c>
      <c r="C4" s="18" t="str">
        <f>IF(NOT('1'!D4='2'!D4),IF('1'!D4="n.a.",'2'!D4,IF('2'!D4="n.a.",'1'!D4,"Conflict")),'1'!D4)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'1'!V4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IF(NOT('1'!D5='2'!D5),IF('1'!D5="n.a.",'2'!D5,IF('2'!D5="n.a.",'1'!D5,"Conflict")),'1'!D5)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'1'!V5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IF(NOT('1'!D6='2'!D6),IF('1'!D6="n.a.",'2'!D6,IF('2'!D6="n.a.",'1'!D6,"Conflict")),'1'!D6)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'1'!V6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IF(NOT('1'!D7='2'!D7),IF('1'!D7="n.a.",'2'!D7,IF('2'!D7="n.a.",'1'!D7,"Conflict")),'1'!D7)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'1'!V7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IF(NOT('1'!D8='2'!D8),IF('1'!D8="n.a.",'2'!D8,IF('2'!D8="n.a.",'1'!D8,"Conflict")),'1'!D8)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'1'!V8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IF(NOT('1'!D9='2'!D9),IF('1'!D9="n.a.",'2'!D9,IF('2'!D9="n.a.",'1'!D9,"Conflict")),'1'!D9)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'1'!V9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IF(NOT('1'!D10='2'!D10),IF('1'!D10="n.a.",'2'!D10,IF('2'!D10="n.a.",'1'!D10,"Conflict")),'1'!D10)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'1'!V10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IF(NOT('1'!D11='2'!D11),IF('1'!D11="n.a.",'2'!D11,IF('2'!D11="n.a.",'1'!D11,"Conflict")),'1'!D11) </f>
        <v>n.a.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'1'!V11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n.a.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'1'!V12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#REF!</v>
      </c>
      <c r="D13" s="25" t="str">
        <f t="shared" si="13"/>
        <v>n.a.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'1'!V13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IF(NOT('1'!D14='2'!D14),IF('1'!D14="n.a.",'2'!D14,IF('2'!D14="n.a.",'1'!D14,"Conflict")),'1'!D14)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'1'!V14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IF(NOT('1'!D15='2'!D15),IF('1'!D15="n.a.",'2'!D15,IF('2'!D15="n.a.",'1'!D15,"Conflict")),'1'!D15)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'1'!V15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IF(NOT('1'!D16='2'!D16),IF('1'!D16="n.a.",'2'!D16,IF('2'!D16="n.a.",'1'!D16,"Conflict")),'1'!D16)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'1'!V16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IF(NOT('1'!D17='2'!D17),IF('1'!D17="n.a.",'2'!D17,IF('2'!D17="n.a.",'1'!D17,"Conflict")),'1'!D17)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'1'!V17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Manufacturing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'1'!V18</f>
        <v> safety-critical systems</v>
      </c>
      <c r="V18" s="20" t="str">
        <f>'2'!V18</f>
        <v>&lt;add your comment here if any&gt;</v>
      </c>
      <c r="W18" s="11">
        <f t="shared" si="11"/>
        <v>1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n.a.</v>
      </c>
      <c r="D19" s="29" t="str">
        <f>K58</f>
        <v>n.a.</v>
      </c>
      <c r="E19" s="29" t="str">
        <f>K59</f>
        <v>n.a.</v>
      </c>
      <c r="F19" s="29" t="str">
        <f>K60</f>
        <v>n.a.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'1'!V19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IF(NOT('1'!D20='2'!D20),IF('1'!D20="n.a.",'2'!D20,IF('2'!D20="n.a.",'1'!D20,"Conflict")),'1'!D20)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'1'!V20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32</v>
      </c>
      <c r="X21" s="38">
        <f t="shared" si="16"/>
        <v>-3</v>
      </c>
      <c r="Y21" s="38">
        <f t="shared" si="16"/>
        <v>3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'1'!D$3</f>
        <v>n.a.</v>
      </c>
      <c r="D25" s="53" t="str">
        <f>'1'!E$3</f>
        <v>n.a.</v>
      </c>
      <c r="E25" s="54" t="str">
        <f t="shared" ref="E25:E36" si="18">CONCATENATE(C25," ",D25)</f>
        <v>n.a. n.a.</v>
      </c>
      <c r="F25" s="54"/>
      <c r="G25" s="54" t="str">
        <f>IFERROR(__xludf.DUMMYFUNCTION("IFNA(UNIQUE(FILTER(E25:E36, E25:E36&lt;&gt;""n.a. n.a."")),""n.a."")"),"n.a.")</f>
        <v>n.a.</v>
      </c>
      <c r="H25" s="54"/>
      <c r="I25" s="54" t="str">
        <f>IFERROR(__xludf.DUMMYFUNCTION("IFERROR(SPLIT($G25,"" ""),"""")"),"n.a.")</f>
        <v>n.a.</v>
      </c>
      <c r="J25" s="54"/>
      <c r="K25" s="55" t="str">
        <f t="shared" ref="K25:L25" si="17">IF(NOT(I25=""),I25,"n.a.")</f>
        <v>n.a.</v>
      </c>
      <c r="L25" s="55" t="str">
        <f t="shared" si="17"/>
        <v>n.a.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'1'!F$3</f>
        <v>n.a.</v>
      </c>
      <c r="D26" s="53" t="str">
        <f>'1'!G$3</f>
        <v>n.a.</v>
      </c>
      <c r="E26" s="59" t="str">
        <f t="shared" si="18"/>
        <v>n.a. n.a.</v>
      </c>
      <c r="F26" s="59"/>
      <c r="G26" s="59"/>
      <c r="H26" s="59"/>
      <c r="I26" s="59" t="str">
        <f>IFERROR(__xludf.DUMMYFUNCTION("IFERROR(SPLIT($G26,"" ""),"""")"),"")</f>
        <v/>
      </c>
      <c r="J26" s="59"/>
      <c r="K26" s="60" t="str">
        <f t="shared" ref="K26:L26" si="19">IF(NOT(I26=""),I26,"n.a.")</f>
        <v>n.a.</v>
      </c>
      <c r="L26" s="60" t="str">
        <f t="shared" si="19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'1'!H$3</f>
        <v>n.a.</v>
      </c>
      <c r="D27" s="53" t="str">
        <f>'1'!I$3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n.a.</v>
      </c>
      <c r="D28" s="62" t="str">
        <f>'2'!E$3</f>
        <v>n.a.</v>
      </c>
      <c r="E28" s="59" t="str">
        <f t="shared" si="18"/>
        <v>n.a. n.a.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'1'!D12</f>
        <v>n.a.</v>
      </c>
      <c r="D37" s="75"/>
      <c r="E37" s="75"/>
      <c r="F37" s="75"/>
      <c r="G37" s="75" t="str">
        <f>IFERROR(__xludf.DUMMYFUNCTION("IFNA(UNIQUE(FILTER(C37:C46, C37:C46&lt;&gt;""n.a."")),""n.a."")"),"n.a.")</f>
        <v>n.a.</v>
      </c>
      <c r="H37" s="75"/>
      <c r="I37" s="76" t="str">
        <f t="shared" ref="I37:I66" si="27">G37</f>
        <v>n.a.</v>
      </c>
      <c r="J37" s="75"/>
      <c r="K37" s="77" t="str">
        <f t="shared" ref="K37:K68" si="28">IF(NOT(I37=""),I37,"n.a.")</f>
        <v>n.a.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'1'!E12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'1'!F12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'1'!G12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'1'!H12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'1'!D18</f>
        <v>Manufacturing</v>
      </c>
      <c r="D47" s="75"/>
      <c r="E47" s="75"/>
      <c r="F47" s="75"/>
      <c r="G47" s="75" t="str">
        <f>IFERROR(__xludf.DUMMYFUNCTION("IFNA(UNIQUE(FILTER(C47:C56, C47:C56&lt;&gt;""n.a."")),""n.a."")"),"Manufacturing")</f>
        <v>Manufacturing</v>
      </c>
      <c r="H47" s="75"/>
      <c r="I47" s="76" t="str">
        <f t="shared" si="27"/>
        <v>Manufacturing</v>
      </c>
      <c r="J47" s="75"/>
      <c r="K47" s="77" t="str">
        <f t="shared" si="28"/>
        <v>Manufacturing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'1'!E18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'1'!F18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'1'!G18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'1'!H18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IF(ISBLANK('1'!D19),"n.a.",'1'!D19)</f>
        <v>n.a.</v>
      </c>
      <c r="D57" s="90"/>
      <c r="E57" s="90"/>
      <c r="F57" s="90"/>
      <c r="G57" s="75" t="str">
        <f>IFERROR(__xludf.DUMMYFUNCTION("IFNA(UNIQUE(FILTER(C57:C66, C57:C66&lt;&gt;""n.a."")),""n.a."")"),"n.a.")</f>
        <v>n.a.</v>
      </c>
      <c r="H57" s="90"/>
      <c r="I57" s="76" t="str">
        <f t="shared" si="27"/>
        <v>n.a.</v>
      </c>
      <c r="J57" s="90"/>
      <c r="K57" s="77" t="str">
        <f t="shared" si="28"/>
        <v>n.a.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IF(ISBLANK('1'!E19),"n.a.",'1'!E19)</f>
        <v>n.a.</v>
      </c>
      <c r="D58" s="81"/>
      <c r="E58" s="81"/>
      <c r="F58" s="81"/>
      <c r="G58" s="81"/>
      <c r="H58" s="81"/>
      <c r="I58" s="59" t="str">
        <f t="shared" si="27"/>
        <v/>
      </c>
      <c r="J58" s="81"/>
      <c r="K58" s="60" t="str">
        <f t="shared" si="28"/>
        <v>n.a.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IF(ISBLANK('1'!F19),"n.a.",'1'!F19)</f>
        <v>n.a.</v>
      </c>
      <c r="D59" s="83"/>
      <c r="E59" s="83"/>
      <c r="F59" s="83"/>
      <c r="G59" s="83"/>
      <c r="H59" s="83"/>
      <c r="I59" s="54" t="str">
        <f t="shared" si="27"/>
        <v/>
      </c>
      <c r="J59" s="83"/>
      <c r="K59" s="55" t="str">
        <f t="shared" si="28"/>
        <v>n.a.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IF(ISBLANK('1'!G19),"n.a.",'1'!G19)</f>
        <v>n.a.</v>
      </c>
      <c r="D60" s="81"/>
      <c r="E60" s="81"/>
      <c r="F60" s="81"/>
      <c r="G60" s="81"/>
      <c r="H60" s="81"/>
      <c r="I60" s="59" t="str">
        <f t="shared" si="27"/>
        <v/>
      </c>
      <c r="J60" s="81"/>
      <c r="K60" s="60" t="str">
        <f t="shared" si="28"/>
        <v>n.a.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IF(ISBLANK('1'!H19),"n.a.",'1'!H19)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'1'!D13</f>
        <v>Conference</v>
      </c>
      <c r="D67" s="13" t="str">
        <f>'1'!E13</f>
        <v>4th IEEE International Conference on Industrial Cyber-Physical Systems (ICPS)</v>
      </c>
      <c r="E67" s="54" t="str">
        <f t="shared" ref="E67:E68" si="29">CONCATENATE(C67,"---",D67)</f>
        <v>Conference---4th IEEE International Conference on Industrial Cyber-Physical Systems (ICPS)</v>
      </c>
      <c r="F67" s="54"/>
      <c r="G67" s="54" t="str">
        <f>IFERROR(__xludf.DUMMYFUNCTION("IFNA(UNIQUE(FILTER(E67:E68, E67:E68&lt;&gt;""n.a"")),""n.a."")"),"Conference---4th IEEE International Conference on Industrial Cyber-Physical Systems (ICPS)")</f>
        <v>Conference---4th IEEE International Conference on Industrial Cyber-Physical Systems (ICPS)</v>
      </c>
      <c r="H67" s="54"/>
      <c r="I67" s="54" t="str">
        <f>IFERROR(__xludf.DUMMYFUNCTION("IFERROR(SPLIT($G67,""---""),"""")"),"#REF!")</f>
        <v>#REF!</v>
      </c>
      <c r="J67" s="54"/>
      <c r="K67" s="55" t="str">
        <f t="shared" si="28"/>
        <v>#REF!</v>
      </c>
      <c r="L67" s="55" t="str">
        <f>IF(NOT(J67=""),J67,"n.a.")</f>
        <v>n.a.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/>
      </c>
      <c r="E68" s="59" t="str">
        <f t="shared" si="29"/>
        <v>n.a.---</v>
      </c>
      <c r="F68" s="59"/>
      <c r="G68" s="59" t="str">
        <f>IFERROR(__xludf.DUMMYFUNCTION("""COMPUTED_VALUE"""),"n.a.---")</f>
        <v>n.a.---</v>
      </c>
      <c r="H68" s="59"/>
      <c r="I68" s="59" t="str">
        <f>IFERROR(__xludf.DUMMYFUNCTION("IFERROR(SPLIT($G68,""---""),"""")"),"n.a.")</f>
        <v>n.a.</v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6.25"/>
    <col customWidth="1" min="3" max="3" width="61.63"/>
    <col customWidth="1" min="4" max="21" width="9.0"/>
    <col customWidth="1" min="22" max="23" width="76.38"/>
  </cols>
  <sheetData>
    <row r="1">
      <c r="A1" s="92" t="s">
        <v>31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5" t="s">
        <v>2</v>
      </c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33</v>
      </c>
      <c r="W2" s="102"/>
    </row>
    <row r="3" ht="70.5" customHeight="1">
      <c r="B3" s="103"/>
      <c r="C3" s="103"/>
      <c r="D3" s="104" t="s">
        <v>34</v>
      </c>
      <c r="E3" s="104" t="s">
        <v>34</v>
      </c>
      <c r="F3" s="104" t="s">
        <v>34</v>
      </c>
      <c r="G3" s="104" t="s">
        <v>34</v>
      </c>
      <c r="H3" s="104" t="s">
        <v>34</v>
      </c>
      <c r="I3" s="104" t="s">
        <v>34</v>
      </c>
      <c r="J3" s="104" t="s">
        <v>34</v>
      </c>
      <c r="K3" s="104" t="s">
        <v>34</v>
      </c>
      <c r="L3" s="104" t="s">
        <v>34</v>
      </c>
      <c r="M3" s="104" t="s">
        <v>34</v>
      </c>
      <c r="N3" s="104" t="s">
        <v>34</v>
      </c>
      <c r="O3" s="104" t="s">
        <v>34</v>
      </c>
      <c r="P3" s="104" t="s">
        <v>34</v>
      </c>
      <c r="Q3" s="104" t="s">
        <v>34</v>
      </c>
      <c r="R3" s="104" t="s">
        <v>34</v>
      </c>
      <c r="S3" s="104" t="s">
        <v>34</v>
      </c>
      <c r="T3" s="104" t="s">
        <v>34</v>
      </c>
      <c r="U3" s="104" t="s">
        <v>34</v>
      </c>
      <c r="V3" s="105"/>
      <c r="W3" s="106"/>
    </row>
    <row r="4">
      <c r="A4" s="97">
        <v>1.0</v>
      </c>
      <c r="B4" s="107">
        <v>2.0</v>
      </c>
      <c r="C4" s="108" t="s">
        <v>9</v>
      </c>
      <c r="D4" s="109" t="s">
        <v>35</v>
      </c>
      <c r="E4" s="110"/>
      <c r="F4" s="110"/>
      <c r="G4" s="110"/>
      <c r="H4" s="110"/>
      <c r="I4" s="110"/>
      <c r="J4" s="111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3" t="s">
        <v>36</v>
      </c>
      <c r="W4" s="114"/>
    </row>
    <row r="5">
      <c r="A5" s="115">
        <v>1.0</v>
      </c>
      <c r="B5" s="116">
        <v>3.0</v>
      </c>
      <c r="C5" s="117" t="s">
        <v>10</v>
      </c>
      <c r="D5" s="118" t="s">
        <v>35</v>
      </c>
      <c r="E5" s="119"/>
      <c r="F5" s="119"/>
      <c r="G5" s="119"/>
      <c r="H5" s="119"/>
      <c r="I5" s="119"/>
      <c r="J5" s="111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20" t="s">
        <v>36</v>
      </c>
      <c r="W5" s="121"/>
    </row>
    <row r="6">
      <c r="A6" s="97">
        <v>1.0</v>
      </c>
      <c r="B6" s="107">
        <v>4.0</v>
      </c>
      <c r="C6" s="108" t="s">
        <v>11</v>
      </c>
      <c r="D6" s="109" t="s">
        <v>35</v>
      </c>
      <c r="E6" s="119"/>
      <c r="F6" s="119"/>
      <c r="G6" s="119"/>
      <c r="H6" s="119"/>
      <c r="I6" s="119"/>
      <c r="J6" s="111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22" t="s">
        <v>36</v>
      </c>
      <c r="W6" s="114"/>
    </row>
    <row r="7">
      <c r="A7" s="115">
        <v>1.0</v>
      </c>
      <c r="B7" s="123">
        <v>5.0</v>
      </c>
      <c r="C7" s="124" t="s">
        <v>12</v>
      </c>
      <c r="D7" s="125" t="s">
        <v>35</v>
      </c>
      <c r="E7" s="126"/>
      <c r="F7" s="126"/>
      <c r="G7" s="126"/>
      <c r="H7" s="126"/>
      <c r="I7" s="126"/>
      <c r="J7" s="111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20" t="s">
        <v>36</v>
      </c>
      <c r="W7" s="121"/>
    </row>
    <row r="8">
      <c r="A8" s="97">
        <v>1.0</v>
      </c>
      <c r="B8" s="127">
        <v>6.0</v>
      </c>
      <c r="C8" s="128" t="s">
        <v>13</v>
      </c>
      <c r="D8" s="129" t="s">
        <v>35</v>
      </c>
      <c r="E8" s="126"/>
      <c r="F8" s="126"/>
      <c r="G8" s="126"/>
      <c r="H8" s="126"/>
      <c r="I8" s="126"/>
      <c r="J8" s="111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22" t="s">
        <v>36</v>
      </c>
      <c r="W8" s="114"/>
    </row>
    <row r="9">
      <c r="A9" s="115">
        <v>1.0</v>
      </c>
      <c r="B9" s="123">
        <v>7.0</v>
      </c>
      <c r="C9" s="124" t="s">
        <v>14</v>
      </c>
      <c r="D9" s="125" t="s">
        <v>35</v>
      </c>
      <c r="E9" s="126"/>
      <c r="F9" s="126"/>
      <c r="G9" s="126"/>
      <c r="H9" s="126"/>
      <c r="I9" s="126"/>
      <c r="J9" s="111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20" t="s">
        <v>36</v>
      </c>
      <c r="W9" s="121"/>
    </row>
    <row r="10">
      <c r="A10" s="97">
        <v>2.0</v>
      </c>
      <c r="B10" s="127">
        <v>8.0</v>
      </c>
      <c r="C10" s="127" t="s">
        <v>15</v>
      </c>
      <c r="D10" s="129">
        <v>1.0</v>
      </c>
      <c r="E10" s="130"/>
      <c r="F10" s="130"/>
      <c r="G10" s="130"/>
      <c r="H10" s="130"/>
      <c r="I10" s="130"/>
      <c r="J10" s="11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22" t="s">
        <v>36</v>
      </c>
      <c r="W10" s="132"/>
    </row>
    <row r="11">
      <c r="A11" s="115">
        <v>2.0</v>
      </c>
      <c r="B11" s="123">
        <v>9.0</v>
      </c>
      <c r="C11" s="133" t="s">
        <v>16</v>
      </c>
      <c r="D11" s="134" t="s">
        <v>34</v>
      </c>
      <c r="E11" s="130"/>
      <c r="F11" s="130"/>
      <c r="G11" s="130"/>
      <c r="H11" s="130"/>
      <c r="I11" s="130"/>
      <c r="J11" s="11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20" t="s">
        <v>36</v>
      </c>
      <c r="W11" s="135"/>
    </row>
    <row r="12">
      <c r="A12" s="97" t="s">
        <v>32</v>
      </c>
      <c r="B12" s="127">
        <v>10.0</v>
      </c>
      <c r="C12" s="127" t="s">
        <v>17</v>
      </c>
      <c r="D12" s="129" t="s">
        <v>34</v>
      </c>
      <c r="E12" s="129" t="s">
        <v>34</v>
      </c>
      <c r="F12" s="129" t="s">
        <v>34</v>
      </c>
      <c r="G12" s="129" t="s">
        <v>34</v>
      </c>
      <c r="H12" s="129" t="s">
        <v>34</v>
      </c>
      <c r="I12" s="130"/>
      <c r="J12" s="111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22" t="s">
        <v>36</v>
      </c>
      <c r="W12" s="114"/>
    </row>
    <row r="13">
      <c r="A13" s="115">
        <v>3.0</v>
      </c>
      <c r="B13" s="123">
        <v>11.0</v>
      </c>
      <c r="C13" s="123" t="s">
        <v>18</v>
      </c>
      <c r="D13" s="125" t="s">
        <v>37</v>
      </c>
      <c r="E13" s="136" t="s">
        <v>38</v>
      </c>
      <c r="F13" s="137"/>
      <c r="G13" s="137"/>
      <c r="H13" s="130"/>
      <c r="I13" s="130"/>
      <c r="J13" s="111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20" t="s">
        <v>36</v>
      </c>
      <c r="W13" s="121"/>
    </row>
    <row r="14">
      <c r="A14" s="97">
        <v>1.0</v>
      </c>
      <c r="B14" s="127">
        <v>12.0</v>
      </c>
      <c r="C14" s="127" t="s">
        <v>19</v>
      </c>
      <c r="D14" s="138" t="str">
        <f t="shared" ref="D14:D16" si="1">IF(G14&gt;0,"Y","N")</f>
        <v>N</v>
      </c>
      <c r="E14" s="139">
        <f>IF(OR(EXACT(D7,"Y")),1,0)</f>
        <v>0</v>
      </c>
      <c r="F14" s="139">
        <f>IF(OR(EXACT(D9,"Y")),1,0)</f>
        <v>0</v>
      </c>
      <c r="G14" s="139">
        <f t="shared" ref="G14:G16" si="2">E14+F14</f>
        <v>0</v>
      </c>
      <c r="H14" s="140"/>
      <c r="I14" s="130"/>
      <c r="J14" s="111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22" t="s">
        <v>36</v>
      </c>
      <c r="W14" s="114"/>
    </row>
    <row r="15">
      <c r="A15" s="115">
        <v>1.0</v>
      </c>
      <c r="B15" s="123">
        <v>13.0</v>
      </c>
      <c r="C15" s="123" t="s">
        <v>20</v>
      </c>
      <c r="D15" s="138" t="str">
        <f t="shared" si="1"/>
        <v>N</v>
      </c>
      <c r="E15" s="141">
        <f t="shared" ref="E15:E16" si="3">IF(OR(EXACT(D4,"Y")),1,0)</f>
        <v>0</v>
      </c>
      <c r="F15" s="141">
        <f>IF(OR(EXACT(D6,"Y")),1,0)</f>
        <v>0</v>
      </c>
      <c r="G15" s="141">
        <f t="shared" si="2"/>
        <v>0</v>
      </c>
      <c r="H15" s="140"/>
      <c r="I15" s="130"/>
      <c r="J15" s="111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20" t="s">
        <v>36</v>
      </c>
      <c r="W15" s="121"/>
    </row>
    <row r="16">
      <c r="A16" s="97">
        <v>1.0</v>
      </c>
      <c r="B16" s="127">
        <v>14.0</v>
      </c>
      <c r="C16" s="127" t="s">
        <v>21</v>
      </c>
      <c r="D16" s="138" t="str">
        <f t="shared" si="1"/>
        <v>N</v>
      </c>
      <c r="E16" s="139">
        <f t="shared" si="3"/>
        <v>0</v>
      </c>
      <c r="F16" s="139">
        <f>IF(OR(EXACT(D8,"Y")),1,0)</f>
        <v>0</v>
      </c>
      <c r="G16" s="139">
        <f t="shared" si="2"/>
        <v>0</v>
      </c>
      <c r="H16" s="140"/>
      <c r="I16" s="130"/>
      <c r="J16" s="111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22" t="s">
        <v>36</v>
      </c>
      <c r="W16" s="114"/>
    </row>
    <row r="17">
      <c r="A17" s="115">
        <v>1.0</v>
      </c>
      <c r="B17" s="123">
        <v>15.0</v>
      </c>
      <c r="C17" s="123" t="s">
        <v>22</v>
      </c>
      <c r="D17" s="142" t="str">
        <f>IF(E17&gt;0,"Y","N")</f>
        <v>N</v>
      </c>
      <c r="E17" s="141">
        <f>IF(OR(AND(G14,OR(G15,G16)),AND(G15,OR(G14,G16)),AND(G16,OR(G14,G15))),1,0)</f>
        <v>0</v>
      </c>
      <c r="F17" s="143"/>
      <c r="G17" s="110"/>
      <c r="H17" s="130"/>
      <c r="I17" s="130"/>
      <c r="J17" s="111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20" t="s">
        <v>36</v>
      </c>
      <c r="W17" s="121"/>
    </row>
    <row r="18">
      <c r="A18" s="97">
        <v>3.0</v>
      </c>
      <c r="B18" s="144">
        <v>16.0</v>
      </c>
      <c r="C18" s="107" t="s">
        <v>23</v>
      </c>
      <c r="D18" s="109" t="s">
        <v>39</v>
      </c>
      <c r="E18" s="109" t="s">
        <v>34</v>
      </c>
      <c r="F18" s="109" t="s">
        <v>34</v>
      </c>
      <c r="G18" s="109" t="s">
        <v>34</v>
      </c>
      <c r="H18" s="109" t="s">
        <v>34</v>
      </c>
      <c r="I18" s="130"/>
      <c r="J18" s="111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22" t="s">
        <v>40</v>
      </c>
      <c r="W18" s="114"/>
    </row>
    <row r="19">
      <c r="A19" s="115">
        <v>3.0</v>
      </c>
      <c r="B19" s="145">
        <v>17.0</v>
      </c>
      <c r="C19" s="145" t="s">
        <v>24</v>
      </c>
      <c r="D19" s="146"/>
      <c r="E19" s="147"/>
      <c r="F19" s="148"/>
      <c r="G19" s="148"/>
      <c r="H19" s="149"/>
      <c r="I19" s="149"/>
      <c r="J19" s="111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1" t="s">
        <v>36</v>
      </c>
      <c r="W19" s="106"/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N</v>
      </c>
      <c r="E20" s="155"/>
      <c r="F20" s="155"/>
      <c r="G20" s="155"/>
      <c r="H20" s="155"/>
      <c r="I20" s="155"/>
      <c r="J20" s="111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01" t="s">
        <v>36</v>
      </c>
      <c r="W20" s="102"/>
    </row>
    <row r="21">
      <c r="A21" s="156">
        <v>4.0</v>
      </c>
      <c r="B21" s="157">
        <v>19.0</v>
      </c>
      <c r="C21" s="157" t="s">
        <v>41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  <c r="W21" s="161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  <c r="W22" s="165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  <c r="W23" s="165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  <c r="W24" s="165"/>
    </row>
    <row r="25">
      <c r="A25" s="166"/>
      <c r="B25" s="166"/>
      <c r="C25" s="167" t="s">
        <v>42</v>
      </c>
      <c r="D25" s="167" t="s">
        <v>43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>
      <c r="A26" s="168" t="s">
        <v>44</v>
      </c>
      <c r="B26" s="168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  <c r="W26" s="172"/>
    </row>
    <row r="27">
      <c r="A27" s="168" t="s">
        <v>45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  <c r="W27" s="176"/>
    </row>
    <row r="28">
      <c r="A28" s="168" t="s">
        <v>46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  <c r="W28" s="176"/>
    </row>
    <row r="29">
      <c r="A29" s="168" t="s">
        <v>47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  <c r="W29" s="176"/>
    </row>
    <row r="30">
      <c r="A30" s="177"/>
      <c r="B30" s="178"/>
      <c r="C30" s="179"/>
      <c r="D30" s="180"/>
      <c r="E30" s="181"/>
      <c r="F30" s="181"/>
      <c r="G30" s="181"/>
      <c r="H30" s="181"/>
      <c r="I30" s="181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</row>
    <row r="31">
      <c r="A31" s="182" t="s">
        <v>48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06"/>
    </row>
    <row r="32">
      <c r="A32" s="185" t="s">
        <v>44</v>
      </c>
      <c r="B32" s="186"/>
      <c r="C32" s="187" t="s">
        <v>49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02"/>
    </row>
    <row r="33">
      <c r="A33" s="189" t="s">
        <v>45</v>
      </c>
      <c r="B33" s="183"/>
      <c r="C33" s="189" t="s">
        <v>50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06"/>
    </row>
    <row r="34">
      <c r="A34" s="185" t="s">
        <v>46</v>
      </c>
      <c r="B34" s="186"/>
      <c r="C34" s="185" t="s">
        <v>51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02"/>
    </row>
    <row r="35">
      <c r="A35" s="189" t="s">
        <v>47</v>
      </c>
      <c r="B35" s="183"/>
      <c r="C35" s="190" t="s">
        <v>52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06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 D30">
    <cfRule type="cellIs" dxfId="0" priority="1" operator="equal">
      <formula>"n.a."</formula>
    </cfRule>
  </conditionalFormatting>
  <conditionalFormatting sqref="D3:D18 F3 H3 J3 L3 N3 P3 R3 T3 E12:H12 E18:H18 D20 D30">
    <cfRule type="cellIs" dxfId="1" priority="2" operator="equal">
      <formula>"Y"</formula>
    </cfRule>
  </conditionalFormatting>
  <conditionalFormatting sqref="D3:D18 F3 H3 J3 L3 N3 P3 R3 T3 E12:H12 E18:H18 D20 D3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 D3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31</v>
      </c>
      <c r="B1" s="92" t="s">
        <v>0</v>
      </c>
      <c r="C1" s="191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97" t="s">
        <v>32</v>
      </c>
      <c r="B2" s="98">
        <v>1.0</v>
      </c>
      <c r="C2" s="99" t="s">
        <v>6</v>
      </c>
      <c r="D2" s="100" t="s">
        <v>7</v>
      </c>
      <c r="E2" s="100" t="s">
        <v>8</v>
      </c>
      <c r="F2" s="100" t="s">
        <v>7</v>
      </c>
      <c r="G2" s="100" t="s">
        <v>8</v>
      </c>
      <c r="H2" s="100" t="s">
        <v>7</v>
      </c>
      <c r="I2" s="100" t="s">
        <v>8</v>
      </c>
      <c r="J2" s="100" t="s">
        <v>7</v>
      </c>
      <c r="K2" s="100" t="s">
        <v>8</v>
      </c>
      <c r="L2" s="100" t="s">
        <v>7</v>
      </c>
      <c r="M2" s="100" t="s">
        <v>8</v>
      </c>
      <c r="N2" s="100" t="s">
        <v>7</v>
      </c>
      <c r="O2" s="100" t="s">
        <v>8</v>
      </c>
      <c r="P2" s="100" t="s">
        <v>7</v>
      </c>
      <c r="Q2" s="100" t="s">
        <v>8</v>
      </c>
      <c r="R2" s="100" t="s">
        <v>7</v>
      </c>
      <c r="S2" s="100" t="s">
        <v>8</v>
      </c>
      <c r="T2" s="100" t="s">
        <v>7</v>
      </c>
      <c r="U2" s="100" t="s">
        <v>8</v>
      </c>
      <c r="V2" s="101" t="s">
        <v>53</v>
      </c>
    </row>
    <row r="3">
      <c r="B3" s="103"/>
      <c r="C3" s="103"/>
      <c r="D3" s="104" t="s">
        <v>34</v>
      </c>
      <c r="E3" s="104" t="s">
        <v>34</v>
      </c>
      <c r="F3" s="104" t="s">
        <v>34</v>
      </c>
      <c r="G3" s="104" t="s">
        <v>34</v>
      </c>
      <c r="H3" s="104" t="s">
        <v>34</v>
      </c>
      <c r="I3" s="104" t="s">
        <v>34</v>
      </c>
      <c r="J3" s="104" t="s">
        <v>34</v>
      </c>
      <c r="K3" s="104" t="s">
        <v>34</v>
      </c>
      <c r="L3" s="104" t="s">
        <v>34</v>
      </c>
      <c r="M3" s="104" t="s">
        <v>34</v>
      </c>
      <c r="N3" s="104" t="s">
        <v>34</v>
      </c>
      <c r="O3" s="104" t="s">
        <v>34</v>
      </c>
      <c r="P3" s="104" t="s">
        <v>34</v>
      </c>
      <c r="Q3" s="104" t="s">
        <v>34</v>
      </c>
      <c r="R3" s="104" t="s">
        <v>34</v>
      </c>
      <c r="S3" s="104" t="s">
        <v>34</v>
      </c>
      <c r="T3" s="104" t="s">
        <v>34</v>
      </c>
      <c r="U3" s="104" t="s">
        <v>34</v>
      </c>
      <c r="V3" s="105"/>
    </row>
    <row r="4">
      <c r="A4" s="97">
        <v>1.0</v>
      </c>
      <c r="B4" s="192">
        <v>2.0</v>
      </c>
      <c r="C4" s="193" t="s">
        <v>9</v>
      </c>
      <c r="D4" s="109" t="s">
        <v>34</v>
      </c>
      <c r="E4" s="194"/>
      <c r="F4" s="194"/>
      <c r="G4" s="194"/>
      <c r="H4" s="194"/>
      <c r="I4" s="194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6" t="s">
        <v>36</v>
      </c>
    </row>
    <row r="5">
      <c r="A5" s="115">
        <v>1.0</v>
      </c>
      <c r="B5" s="197">
        <v>3.0</v>
      </c>
      <c r="C5" s="198" t="s">
        <v>10</v>
      </c>
      <c r="D5" s="118" t="s">
        <v>34</v>
      </c>
      <c r="E5" s="199"/>
      <c r="F5" s="199"/>
      <c r="G5" s="199"/>
      <c r="H5" s="199"/>
      <c r="I5" s="199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151" t="s">
        <v>36</v>
      </c>
    </row>
    <row r="6">
      <c r="A6" s="97">
        <v>1.0</v>
      </c>
      <c r="B6" s="192">
        <v>4.0</v>
      </c>
      <c r="C6" s="193" t="s">
        <v>11</v>
      </c>
      <c r="D6" s="109" t="s">
        <v>34</v>
      </c>
      <c r="E6" s="199"/>
      <c r="F6" s="199"/>
      <c r="G6" s="199"/>
      <c r="H6" s="199"/>
      <c r="I6" s="199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196" t="s">
        <v>36</v>
      </c>
    </row>
    <row r="7">
      <c r="A7" s="115">
        <v>1.0</v>
      </c>
      <c r="B7" s="201">
        <v>5.0</v>
      </c>
      <c r="C7" s="202" t="s">
        <v>12</v>
      </c>
      <c r="D7" s="125" t="s">
        <v>34</v>
      </c>
      <c r="E7" s="203"/>
      <c r="F7" s="203"/>
      <c r="G7" s="203"/>
      <c r="H7" s="203"/>
      <c r="I7" s="203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151" t="s">
        <v>36</v>
      </c>
    </row>
    <row r="8">
      <c r="A8" s="97">
        <v>1.0</v>
      </c>
      <c r="B8" s="204">
        <v>6.0</v>
      </c>
      <c r="C8" s="205" t="s">
        <v>13</v>
      </c>
      <c r="D8" s="129" t="s">
        <v>34</v>
      </c>
      <c r="E8" s="203"/>
      <c r="F8" s="203"/>
      <c r="G8" s="203"/>
      <c r="H8" s="203"/>
      <c r="I8" s="203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196" t="s">
        <v>36</v>
      </c>
    </row>
    <row r="9">
      <c r="A9" s="115">
        <v>1.0</v>
      </c>
      <c r="B9" s="201">
        <v>7.0</v>
      </c>
      <c r="C9" s="202" t="s">
        <v>14</v>
      </c>
      <c r="D9" s="125" t="s">
        <v>34</v>
      </c>
      <c r="E9" s="203"/>
      <c r="F9" s="203"/>
      <c r="G9" s="203"/>
      <c r="H9" s="203"/>
      <c r="I9" s="203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151" t="s">
        <v>36</v>
      </c>
    </row>
    <row r="10">
      <c r="A10" s="97">
        <v>2.0</v>
      </c>
      <c r="B10" s="204">
        <v>8.0</v>
      </c>
      <c r="C10" s="204" t="s">
        <v>15</v>
      </c>
      <c r="D10" s="129" t="s">
        <v>34</v>
      </c>
      <c r="E10" s="206"/>
      <c r="F10" s="206"/>
      <c r="G10" s="206"/>
      <c r="H10" s="206"/>
      <c r="I10" s="206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6" t="s">
        <v>36</v>
      </c>
    </row>
    <row r="11">
      <c r="A11" s="115">
        <v>2.0</v>
      </c>
      <c r="B11" s="201">
        <v>9.0</v>
      </c>
      <c r="C11" s="207" t="s">
        <v>16</v>
      </c>
      <c r="D11" s="134" t="s">
        <v>34</v>
      </c>
      <c r="E11" s="206"/>
      <c r="F11" s="206"/>
      <c r="G11" s="206"/>
      <c r="H11" s="206"/>
      <c r="I11" s="206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51" t="s">
        <v>36</v>
      </c>
    </row>
    <row r="12">
      <c r="A12" s="97" t="s">
        <v>32</v>
      </c>
      <c r="B12" s="204">
        <v>10.0</v>
      </c>
      <c r="C12" s="204" t="s">
        <v>17</v>
      </c>
      <c r="D12" s="129" t="s">
        <v>34</v>
      </c>
      <c r="E12" s="208" t="s">
        <v>34</v>
      </c>
      <c r="F12" s="208" t="s">
        <v>34</v>
      </c>
      <c r="G12" s="208" t="s">
        <v>34</v>
      </c>
      <c r="H12" s="208" t="s">
        <v>34</v>
      </c>
      <c r="I12" s="206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6" t="s">
        <v>36</v>
      </c>
    </row>
    <row r="13">
      <c r="A13" s="115">
        <v>3.0</v>
      </c>
      <c r="B13" s="201">
        <v>11.0</v>
      </c>
      <c r="C13" s="201" t="s">
        <v>18</v>
      </c>
      <c r="D13" s="125" t="s">
        <v>34</v>
      </c>
      <c r="E13" s="209"/>
      <c r="F13" s="210"/>
      <c r="G13" s="210"/>
      <c r="H13" s="206"/>
      <c r="I13" s="206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51" t="s">
        <v>36</v>
      </c>
    </row>
    <row r="14">
      <c r="A14" s="97">
        <v>1.0</v>
      </c>
      <c r="B14" s="204">
        <v>12.0</v>
      </c>
      <c r="C14" s="204" t="s">
        <v>19</v>
      </c>
      <c r="D14" s="138" t="str">
        <f t="shared" ref="D14:D16" si="1">IF(G14&gt;0,"Y","N")</f>
        <v>N</v>
      </c>
      <c r="E14" s="211">
        <f>IF(OR(EXACT(D7,"Y")),1,0)</f>
        <v>0</v>
      </c>
      <c r="F14" s="212">
        <f>IF(OR(EXACT(D9,"Y")),1,0)</f>
        <v>0</v>
      </c>
      <c r="G14" s="212">
        <f t="shared" ref="G14:G16" si="2">E14+F14</f>
        <v>0</v>
      </c>
      <c r="H14" s="213"/>
      <c r="I14" s="206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6" t="s">
        <v>36</v>
      </c>
    </row>
    <row r="15">
      <c r="A15" s="115">
        <v>1.0</v>
      </c>
      <c r="B15" s="201">
        <v>13.0</v>
      </c>
      <c r="C15" s="201" t="s">
        <v>20</v>
      </c>
      <c r="D15" s="138" t="str">
        <f t="shared" si="1"/>
        <v>N</v>
      </c>
      <c r="E15" s="214">
        <f t="shared" ref="E15:E16" si="3">IF(OR(EXACT(D4,"Y")),1,0)</f>
        <v>0</v>
      </c>
      <c r="F15" s="215">
        <f>IF(OR(EXACT(D6,"Y")),1,0)</f>
        <v>0</v>
      </c>
      <c r="G15" s="215">
        <f t="shared" si="2"/>
        <v>0</v>
      </c>
      <c r="H15" s="213"/>
      <c r="I15" s="206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51" t="s">
        <v>36</v>
      </c>
    </row>
    <row r="16">
      <c r="A16" s="97">
        <v>1.0</v>
      </c>
      <c r="B16" s="204">
        <v>14.0</v>
      </c>
      <c r="C16" s="204" t="s">
        <v>21</v>
      </c>
      <c r="D16" s="138" t="str">
        <f t="shared" si="1"/>
        <v>N</v>
      </c>
      <c r="E16" s="211">
        <f t="shared" si="3"/>
        <v>0</v>
      </c>
      <c r="F16" s="212">
        <f>IF(OR(EXACT(D8,"Y")),1,0)</f>
        <v>0</v>
      </c>
      <c r="G16" s="212">
        <f t="shared" si="2"/>
        <v>0</v>
      </c>
      <c r="H16" s="213"/>
      <c r="I16" s="206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6" t="s">
        <v>36</v>
      </c>
    </row>
    <row r="17">
      <c r="A17" s="115">
        <v>1.0</v>
      </c>
      <c r="B17" s="201">
        <v>15.0</v>
      </c>
      <c r="C17" s="201" t="s">
        <v>22</v>
      </c>
      <c r="D17" s="142" t="str">
        <f>IF(E17&gt;0,"Y","N")</f>
        <v>N</v>
      </c>
      <c r="E17" s="214">
        <f>IF(OR(AND(G14,OR(G15,G16)),AND(G15,OR(G14,G16)),AND(G16,OR(G14,G15))),1,0)</f>
        <v>0</v>
      </c>
      <c r="F17" s="216"/>
      <c r="G17" s="194"/>
      <c r="H17" s="206"/>
      <c r="I17" s="206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51" t="s">
        <v>36</v>
      </c>
    </row>
    <row r="18">
      <c r="A18" s="97">
        <v>3.0</v>
      </c>
      <c r="B18" s="217">
        <v>16.0</v>
      </c>
      <c r="C18" s="192" t="s">
        <v>23</v>
      </c>
      <c r="D18" s="218" t="s">
        <v>34</v>
      </c>
      <c r="E18" s="218" t="s">
        <v>34</v>
      </c>
      <c r="F18" s="218" t="s">
        <v>34</v>
      </c>
      <c r="G18" s="218" t="s">
        <v>34</v>
      </c>
      <c r="H18" s="218" t="s">
        <v>34</v>
      </c>
      <c r="I18" s="206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6" t="s">
        <v>36</v>
      </c>
    </row>
    <row r="19">
      <c r="A19" s="115">
        <v>3.0</v>
      </c>
      <c r="B19" s="145">
        <v>17.0</v>
      </c>
      <c r="C19" s="145" t="s">
        <v>24</v>
      </c>
      <c r="D19" s="146"/>
      <c r="E19" s="146"/>
      <c r="F19" s="219"/>
      <c r="G19" s="219"/>
      <c r="H19" s="219"/>
      <c r="I19" s="220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2" t="s">
        <v>36</v>
      </c>
    </row>
    <row r="20">
      <c r="A20" s="152"/>
      <c r="B20" s="152">
        <v>18.0</v>
      </c>
      <c r="C20" s="153" t="s">
        <v>25</v>
      </c>
      <c r="D20" s="154" t="str">
        <f>IF(OR(EQ(D14,"Y"),EQ(D15,"Y"),EQ(D16,"Y"),EQ(D17,"Y")),"Y","N")</f>
        <v>N</v>
      </c>
      <c r="E20" s="223"/>
      <c r="F20" s="223"/>
      <c r="G20" s="223"/>
      <c r="H20" s="223"/>
      <c r="I20" s="223"/>
      <c r="J20" s="224"/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196" t="s">
        <v>36</v>
      </c>
    </row>
    <row r="21">
      <c r="A21" s="156">
        <v>4.0</v>
      </c>
      <c r="B21" s="157">
        <v>19.0</v>
      </c>
      <c r="C21" s="157" t="s">
        <v>41</v>
      </c>
      <c r="D21" s="158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60"/>
    </row>
    <row r="22">
      <c r="D22" s="162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</row>
    <row r="23">
      <c r="D23" s="162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60"/>
    </row>
    <row r="24">
      <c r="D24" s="162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</row>
    <row r="25">
      <c r="A25" s="166"/>
      <c r="B25" s="166"/>
      <c r="C25" s="167" t="s">
        <v>42</v>
      </c>
      <c r="D25" s="167" t="s">
        <v>34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8" t="s">
        <v>44</v>
      </c>
      <c r="B26" s="173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</row>
    <row r="27">
      <c r="A27" s="168" t="s">
        <v>45</v>
      </c>
      <c r="B27" s="173"/>
      <c r="C27" s="169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5"/>
    </row>
    <row r="28">
      <c r="A28" s="168" t="s">
        <v>46</v>
      </c>
      <c r="B28" s="173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</row>
    <row r="29">
      <c r="A29" s="168" t="s">
        <v>47</v>
      </c>
      <c r="B29" s="173"/>
      <c r="C29" s="169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5"/>
    </row>
    <row r="30">
      <c r="A30" s="177"/>
      <c r="B30" s="177"/>
      <c r="C30" s="177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82" t="s">
        <v>48</v>
      </c>
      <c r="B31" s="183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</row>
    <row r="32">
      <c r="A32" s="185" t="s">
        <v>44</v>
      </c>
      <c r="B32" s="186"/>
      <c r="C32" s="187" t="s">
        <v>49</v>
      </c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</row>
    <row r="33">
      <c r="A33" s="189" t="s">
        <v>45</v>
      </c>
      <c r="B33" s="183"/>
      <c r="C33" s="189" t="s">
        <v>50</v>
      </c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</row>
    <row r="34">
      <c r="A34" s="185" t="s">
        <v>46</v>
      </c>
      <c r="B34" s="186"/>
      <c r="C34" s="185" t="s">
        <v>51</v>
      </c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</row>
    <row r="35">
      <c r="A35" s="189" t="s">
        <v>47</v>
      </c>
      <c r="B35" s="183"/>
      <c r="C35" s="190" t="s">
        <v>52</v>
      </c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