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<sst xmlns="http://schemas.openxmlformats.org/spreadsheetml/2006/main" count="219" uniqueCount="59">
  <si>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</si>
  <si>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</si>
  <si>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</si>
  <si>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</si>
  <si>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</si>
  <si>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</si>
  <si>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</si>
  <si>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</si>
  <si>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</si>
  <si>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</si>
  <si>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</si>
  <si>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</si>
  <si>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</si>
  <si>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</si>
  <si>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</si>
  <si>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</si>
  <si>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</si>
  <si>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</si>
  <si>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</si>
  <si>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</si>
  <si>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</si>
  <si>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</si>
  <si>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</si>
  <si>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</si>
  <si>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</si>
  <si>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</si>
  <si>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</si>
  <si>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</si>
  <si>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</si>
  <si>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</si>
  <si>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</si>
  <si>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AI/ML for Resource (PERFIMPACT)</t>
  </si>
  <si>
    <t>AI/ML</t>
  </si>
  <si>
    <t>Resource</t>
  </si>
  <si>
    <t>n.a.</t>
  </si>
  <si>
    <t>&lt;add your comment here if any&gt;</t>
  </si>
  <si>
    <t>Two open-source web applications, JPetStore (v3.0.0, v4.0.5) and Agilefant (v3.2, v3.3, v3.5)</t>
  </si>
  <si>
    <t>Y</t>
  </si>
  <si>
    <t>Testing</t>
  </si>
  <si>
    <t>Coding</t>
  </si>
  <si>
    <t>Monitoring</t>
  </si>
  <si>
    <t>Conference</t>
  </si>
  <si>
    <t>2016 IEEE/ACM 13th Working Conference on Mining Software Repositories</t>
  </si>
  <si>
    <t>N</t>
  </si>
  <si>
    <t>application domain independent</t>
  </si>
  <si>
    <t>Software Performance Regression</t>
  </si>
  <si>
    <t>Performance regression testing</t>
  </si>
  <si>
    <t>mining execution traces</t>
  </si>
  <si>
    <t>change impact analysis</t>
  </si>
  <si>
    <t>genetic algorithms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</si>
  <si>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</si>
  <si>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</si>
  <si>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</si>
  <si>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Future research directions (as stated by authors, if any)</t>
  </si>
  <si>
    <t xml:space="preserve">Reviewer </t>
  </si>
  <si>
    <t>RQ1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</si>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</sst>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1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1" fillId="4" fontId="2" numFmtId="1" xfId="0" applyAlignment="1" applyBorder="1" applyFont="1" applyNumberFormat="1">
      <alignment horizontal="right" readingOrder="0" vertical="bottom"/>
    </xf>
    <xf borderId="1" fillId="8" fontId="2" numFmtId="1" xfId="0" applyAlignment="1" applyBorder="1" applyFill="1" applyFont="1" applyNumberFormat="1">
      <alignment horizontal="right" readingOrder="0" vertical="bottom"/>
    </xf>
    <xf borderId="32" fillId="3" fontId="2" numFmtId="1" xfId="0" applyAlignment="1" applyBorder="1" applyFont="1" applyNumberFormat="1">
      <alignment readingOrder="0" vertical="bottom"/>
    </xf>
    <xf borderId="32" fillId="4" fontId="2" numFmtId="1" xfId="0" applyAlignment="1" applyBorder="1" applyFont="1" applyNumberFormat="1">
      <alignment readingOrder="0"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5" fillId="3" fontId="1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6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7" fillId="4" fontId="6" numFmtId="0" xfId="0" applyBorder="1" applyFont="1"/>
    <xf borderId="38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37" fillId="3" fontId="6" numFmtId="0" xfId="0" applyBorder="1" applyFont="1"/>
    <xf borderId="38" fillId="3" fontId="6" numFmtId="0" xfId="0" applyBorder="1" applyFont="1"/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39" fillId="9" fontId="5" numFmtId="1" xfId="0" applyAlignment="1" applyBorder="1" applyFont="1" applyNumberFormat="1">
      <alignment readingOrder="0" shrinkToFit="0" vertical="top" wrapText="1"/>
    </xf>
    <xf borderId="40" fillId="3" fontId="6" numFmtId="0" xfId="0" applyBorder="1" applyFont="1"/>
    <xf borderId="41" fillId="3" fontId="6" numFmtId="0" xfId="0" applyBorder="1" applyFont="1"/>
    <xf borderId="40" fillId="4" fontId="6" numFmtId="0" xfId="0" applyBorder="1" applyFont="1"/>
    <xf borderId="41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'1'!I2</f>
        <v>AI/ML for Resource (PERFIMPACT)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AI/ML</v>
      </c>
      <c r="D3" s="13" t="str">
        <f t="shared" si="2"/>
        <v>Resource</v>
      </c>
      <c r="E3" s="13" t="str">
        <f t="shared" ref="E3:F3" si="3">K26</f>
        <v>n.a.</v>
      </c>
      <c r="F3" s="13" t="str">
        <f t="shared" si="3"/>
        <v>n.a.</v>
      </c>
      <c r="G3" s="13" t="str">
        <f t="shared" ref="G3:H3" si="4">K27</f>
        <v>n.a.</v>
      </c>
      <c r="H3" s="13" t="str">
        <f t="shared" si="4"/>
        <v>n.a.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1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 t="shared" si="12"/>
        <v>#REF!</v>
      </c>
      <c r="W8" s="11">
        <f t="shared" si="13"/>
        <v>1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Two open-source web applications, JPetStore (v3.0.0, v4.0.5) and Agilefant (v3.2, v3.3, v3.5)</v>
      </c>
      <c r="V10" s="20" t="str">
        <f t="shared" si="12"/>
        <v>#REF!</v>
      </c>
      <c r="W10" s="11">
        <f t="shared" si="13"/>
        <v>0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 t="shared" si="12"/>
        <v>#REF!</v>
      </c>
      <c r="W11" s="15">
        <f t="shared" si="13"/>
        <v>1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Coding</v>
      </c>
      <c r="E12" s="18" t="str">
        <f>K39</f>
        <v>Monitoring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 t="shared" si="12"/>
        <v>#REF!</v>
      </c>
      <c r="W12" s="11">
        <f t="shared" si="13"/>
        <v>1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Conference</v>
      </c>
      <c r="D13" s="25" t="str">
        <f t="shared" si="15"/>
        <v>2016 IEEE/ACM 13th Working Conference on Mining Software Repositories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 t="shared" si="12"/>
        <v>#REF!</v>
      </c>
      <c r="W13" s="15">
        <f t="shared" si="13"/>
        <v>1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6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n.a.</v>
      </c>
      <c r="D15" s="13">
        <f t="shared" ref="D15:D16" si="17">IF(OR(EXACT(C4,"Y")),1,0)</f>
        <v>0</v>
      </c>
      <c r="E15" s="13">
        <f>IF(OR(EXACT(C6,"Y")),1,0)</f>
        <v>0</v>
      </c>
      <c r="F15" s="13">
        <f t="shared" si="16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7"/>
        <v>0</v>
      </c>
      <c r="E16" s="18">
        <f>IF(OR(EXACT(C8,"Y")),1,0)</f>
        <v>0</v>
      </c>
      <c r="F16" s="18">
        <f t="shared" si="16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Software Performance Regression</v>
      </c>
      <c r="V18" s="20" t="str">
        <f t="shared" si="12"/>
        <v>#REF!</v>
      </c>
      <c r="W18" s="11">
        <f t="shared" si="13"/>
        <v>0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Performance regression testing</v>
      </c>
      <c r="D19" s="29" t="str">
        <f>K58</f>
        <v>mining execution traces</v>
      </c>
      <c r="E19" s="29" t="str">
        <f>K59</f>
        <v>change impact analysis</v>
      </c>
      <c r="F19" s="29" t="str">
        <f>K60</f>
        <v>genetic algorithms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 t="shared" si="12"/>
        <v>#REF!</v>
      </c>
      <c r="W19" s="15">
        <f t="shared" si="13"/>
        <v>1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14</v>
      </c>
      <c r="X21" s="38">
        <f t="shared" si="18"/>
        <v>-3</v>
      </c>
      <c r="Y21" s="38">
        <f t="shared" si="18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AI/ML</v>
      </c>
      <c r="D25" s="53" t="str">
        <f>'1'!D$3</f>
        <v>Resource</v>
      </c>
      <c r="E25" s="54" t="str">
        <f t="shared" ref="E25:E36" si="20">CONCATENATE(C25," ",D25)</f>
        <v>AI/ML Resource</v>
      </c>
      <c r="F25" s="54"/>
      <c r="G25" s="54" t="str">
        <f>IFERROR(__xludf.DUMMYFUNCTION("IFNA(UNIQUE(FILTER(E25:E36, E25:E36&lt;&gt;""n.a. n.a."")),""n.a."")"),"AI/ML Resource")</f>
        <v>AI/ML Resource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IFERROR(__xludf.DUMMYFUNCTION("""COMPUTED_VALUE"""),"Resource")</f>
        <v>Resource</v>
      </c>
      <c r="K25" s="55" t="str">
        <f t="shared" ref="K25:L25" si="19">IF(NOT(I25=""),I25,"n.a.")</f>
        <v>AI/ML</v>
      </c>
      <c r="L25" s="55" t="str">
        <f t="shared" si="19"/>
        <v>Resource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20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21">IF(NOT(I26=""),I26,"n.a.")</f>
        <v>n.a.</v>
      </c>
      <c r="L26" s="60" t="str">
        <f t="shared" si="21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20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2">IF(NOT(I27=""),I27,"n.a.")</f>
        <v>n.a.</v>
      </c>
      <c r="L27" s="55" t="str">
        <f t="shared" si="22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20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3">IF(NOT(I28=""),I28,"n.a.")</f>
        <v>n.a.</v>
      </c>
      <c r="L28" s="60" t="str">
        <f t="shared" si="23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20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4">IF(NOT(I29=""),I29,"n.a.")</f>
        <v>n.a.</v>
      </c>
      <c r="L29" s="55" t="str">
        <f t="shared" si="24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20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5">IF(NOT(I30=""),I30,"n.a.")</f>
        <v>n.a.</v>
      </c>
      <c r="L30" s="60" t="str">
        <f t="shared" si="25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20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6">IF(NOT(I31=""),I31,"n.a.")</f>
        <v>n.a.</v>
      </c>
      <c r="L31" s="55" t="str">
        <f t="shared" si="26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20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7">IF(NOT(I32=""),I32,"n.a.")</f>
        <v>n.a.</v>
      </c>
      <c r="L32" s="60" t="str">
        <f t="shared" si="27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20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8">IF(NOT(I33=""),I33,"n.a.")</f>
        <v>n.a.</v>
      </c>
      <c r="L33" s="55" t="str">
        <f t="shared" si="28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20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20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20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9">G37</f>
        <v>Testing</v>
      </c>
      <c r="J37" s="75"/>
      <c r="K37" s="77" t="str">
        <f t="shared" ref="K37:K68" si="30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Coding</v>
      </c>
      <c r="D38" s="81"/>
      <c r="E38" s="81"/>
      <c r="F38" s="81"/>
      <c r="G38" s="81" t="str">
        <f>IFERROR(__xludf.DUMMYFUNCTION("""COMPUTED_VALUE"""),"Coding")</f>
        <v>Coding</v>
      </c>
      <c r="H38" s="81"/>
      <c r="I38" s="59" t="str">
        <f t="shared" si="29"/>
        <v>Coding</v>
      </c>
      <c r="J38" s="81"/>
      <c r="K38" s="60" t="str">
        <f t="shared" si="30"/>
        <v>Coding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Monitoring</v>
      </c>
      <c r="D39" s="83"/>
      <c r="E39" s="83"/>
      <c r="F39" s="83"/>
      <c r="G39" s="83" t="str">
        <f>IFERROR(__xludf.DUMMYFUNCTION("""COMPUTED_VALUE"""),"Monitoring")</f>
        <v>Monitoring</v>
      </c>
      <c r="H39" s="83"/>
      <c r="I39" s="54" t="str">
        <f t="shared" si="29"/>
        <v>Monitoring</v>
      </c>
      <c r="J39" s="83"/>
      <c r="K39" s="55" t="str">
        <f t="shared" si="30"/>
        <v>Monitoring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9"/>
        <v/>
      </c>
      <c r="J40" s="81"/>
      <c r="K40" s="60" t="str">
        <f t="shared" si="30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9"/>
        <v/>
      </c>
      <c r="J41" s="83"/>
      <c r="K41" s="55" t="str">
        <f t="shared" si="30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9"/>
        <v/>
      </c>
      <c r="J42" s="81"/>
      <c r="K42" s="60" t="str">
        <f t="shared" si="30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9"/>
        <v/>
      </c>
      <c r="J43" s="83"/>
      <c r="K43" s="55" t="str">
        <f t="shared" si="30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9"/>
        <v/>
      </c>
      <c r="J44" s="81"/>
      <c r="K44" s="60" t="str">
        <f t="shared" si="30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9"/>
        <v/>
      </c>
      <c r="J45" s="83"/>
      <c r="K45" s="55" t="str">
        <f t="shared" si="30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9"/>
        <v/>
      </c>
      <c r="J46" s="87"/>
      <c r="K46" s="69" t="str">
        <f t="shared" si="30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9"/>
        <v>application domain independent</v>
      </c>
      <c r="J47" s="75"/>
      <c r="K47" s="77" t="str">
        <f t="shared" si="30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9"/>
        <v/>
      </c>
      <c r="J48" s="81"/>
      <c r="K48" s="60" t="str">
        <f t="shared" si="30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9"/>
        <v/>
      </c>
      <c r="J49" s="83"/>
      <c r="K49" s="55" t="str">
        <f t="shared" si="30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9"/>
        <v/>
      </c>
      <c r="J50" s="81"/>
      <c r="K50" s="60" t="str">
        <f t="shared" si="30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9"/>
        <v/>
      </c>
      <c r="J51" s="83"/>
      <c r="K51" s="55" t="str">
        <f t="shared" si="30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9"/>
        <v/>
      </c>
      <c r="J52" s="81"/>
      <c r="K52" s="60" t="str">
        <f t="shared" si="30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9"/>
        <v/>
      </c>
      <c r="J53" s="83"/>
      <c r="K53" s="55" t="str">
        <f t="shared" si="30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9"/>
        <v/>
      </c>
      <c r="J54" s="81"/>
      <c r="K54" s="60" t="str">
        <f t="shared" si="30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9"/>
        <v/>
      </c>
      <c r="J55" s="83"/>
      <c r="K55" s="55" t="str">
        <f t="shared" si="30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9"/>
        <v/>
      </c>
      <c r="J56" s="87"/>
      <c r="K56" s="69" t="str">
        <f t="shared" si="30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Performance regression testing</v>
      </c>
      <c r="D57" s="90"/>
      <c r="E57" s="90"/>
      <c r="F57" s="90"/>
      <c r="G57" s="75" t="str">
        <f>IFERROR(__xludf.DUMMYFUNCTION("IFNA(UNIQUE(FILTER(C57:C66, C57:C66&lt;&gt;""n.a."")),""n.a."")"),"Performance regression testing")</f>
        <v>Performance regression testing</v>
      </c>
      <c r="H57" s="90"/>
      <c r="I57" s="76" t="str">
        <f t="shared" si="29"/>
        <v>Performance regression testing</v>
      </c>
      <c r="J57" s="90"/>
      <c r="K57" s="77" t="str">
        <f t="shared" si="30"/>
        <v>Performance regression testing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mining execution traces</v>
      </c>
      <c r="D58" s="81"/>
      <c r="E58" s="81"/>
      <c r="F58" s="81"/>
      <c r="G58" s="81" t="str">
        <f>IFERROR(__xludf.DUMMYFUNCTION("""COMPUTED_VALUE"""),"mining execution traces")</f>
        <v>mining execution traces</v>
      </c>
      <c r="H58" s="81"/>
      <c r="I58" s="59" t="str">
        <f t="shared" si="29"/>
        <v>mining execution traces</v>
      </c>
      <c r="J58" s="81"/>
      <c r="K58" s="60" t="str">
        <f t="shared" si="30"/>
        <v>mining execution traces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change impact analysis</v>
      </c>
      <c r="D59" s="83"/>
      <c r="E59" s="83"/>
      <c r="F59" s="83"/>
      <c r="G59" s="83" t="str">
        <f>IFERROR(__xludf.DUMMYFUNCTION("""COMPUTED_VALUE"""),"change impact analysis")</f>
        <v>change impact analysis</v>
      </c>
      <c r="H59" s="83"/>
      <c r="I59" s="54" t="str">
        <f t="shared" si="29"/>
        <v>change impact analysis</v>
      </c>
      <c r="J59" s="83"/>
      <c r="K59" s="55" t="str">
        <f t="shared" si="30"/>
        <v>change impact analysis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genetic algorithms</v>
      </c>
      <c r="D60" s="81"/>
      <c r="E60" s="81"/>
      <c r="F60" s="81"/>
      <c r="G60" s="81" t="str">
        <f>IFERROR(__xludf.DUMMYFUNCTION("""COMPUTED_VALUE"""),"genetic algorithms")</f>
        <v>genetic algorithms</v>
      </c>
      <c r="H60" s="81"/>
      <c r="I60" s="59" t="str">
        <f t="shared" si="29"/>
        <v>genetic algorithms</v>
      </c>
      <c r="J60" s="81"/>
      <c r="K60" s="60" t="str">
        <f t="shared" si="30"/>
        <v>genetic algorithms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9"/>
        <v/>
      </c>
      <c r="J61" s="83"/>
      <c r="K61" s="55" t="str">
        <f t="shared" si="30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9"/>
        <v/>
      </c>
      <c r="J62" s="81"/>
      <c r="K62" s="60" t="str">
        <f t="shared" si="30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9"/>
        <v/>
      </c>
      <c r="J63" s="83"/>
      <c r="K63" s="55" t="str">
        <f t="shared" si="30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9"/>
        <v/>
      </c>
      <c r="J64" s="81"/>
      <c r="K64" s="60" t="str">
        <f t="shared" si="30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9"/>
        <v/>
      </c>
      <c r="J65" s="83"/>
      <c r="K65" s="55" t="str">
        <f t="shared" si="30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#REF!</v>
      </c>
      <c r="D66" s="87"/>
      <c r="E66" s="87"/>
      <c r="F66" s="87"/>
      <c r="G66" s="87"/>
      <c r="H66" s="87"/>
      <c r="I66" s="68" t="str">
        <f t="shared" si="29"/>
        <v/>
      </c>
      <c r="J66" s="87"/>
      <c r="K66" s="69" t="str">
        <f t="shared" si="30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2016 IEEE/ACM 13th Working Conference on Mining Software Repositories</v>
      </c>
      <c r="E67" s="54" t="str">
        <f t="shared" ref="E67:E68" si="31">CONCATENATE(C67,"---",D67)</f>
        <v>Conference---2016 IEEE/ACM 13th Working Conference on Mining Software Repositories</v>
      </c>
      <c r="F67" s="54"/>
      <c r="G67" s="54" t="str">
        <f>IFERROR(__xludf.DUMMYFUNCTION("IFNA(UNIQUE(FILTER(E67:E68, E67:E68&lt;&gt;""n.a"")),""n.a."")"),"Conference---2016 IEEE/ACM 13th Working Conference on Mining Software Repositories")</f>
        <v>Conference---2016 IEEE/ACM 13th Working Conference on Mining Software Repositories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IFERROR(__xludf.DUMMYFUNCTION("""COMPUTED_VALUE"""),"2016 IEEE/ACM 13th Working Conference on Mining Software Repositories")</f>
        <v>2016 IEEE/ACM 13th Working Conference on Mining Software Repositories</v>
      </c>
      <c r="K67" s="55" t="str">
        <f t="shared" si="30"/>
        <v>Conference</v>
      </c>
      <c r="L67" s="55" t="str">
        <f>IF(NOT(J67=""),J67,"n.a.")</f>
        <v>2016 IEEE/ACM 13th Working Conference on Mining Software Repositories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31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30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34</v>
      </c>
      <c r="D4" s="106"/>
      <c r="E4" s="106"/>
      <c r="F4" s="106"/>
      <c r="G4" s="106"/>
      <c r="H4" s="106"/>
      <c r="I4" s="107" t="s">
        <v>35</v>
      </c>
    </row>
    <row r="5">
      <c r="A5" s="108">
        <v>3.0</v>
      </c>
      <c r="B5" s="109" t="s">
        <v>10</v>
      </c>
      <c r="C5" s="110" t="s">
        <v>34</v>
      </c>
      <c r="D5" s="111"/>
      <c r="E5" s="111"/>
      <c r="F5" s="111"/>
      <c r="G5" s="111"/>
      <c r="H5" s="111"/>
      <c r="I5" s="112" t="s">
        <v>35</v>
      </c>
    </row>
    <row r="6">
      <c r="A6" s="103">
        <v>4.0</v>
      </c>
      <c r="B6" s="104" t="s">
        <v>11</v>
      </c>
      <c r="C6" s="105" t="s">
        <v>34</v>
      </c>
      <c r="D6" s="111"/>
      <c r="E6" s="111"/>
      <c r="F6" s="111"/>
      <c r="G6" s="111"/>
      <c r="H6" s="111"/>
      <c r="I6" s="107" t="s">
        <v>35</v>
      </c>
    </row>
    <row r="7">
      <c r="A7" s="113">
        <v>5.0</v>
      </c>
      <c r="B7" s="114" t="s">
        <v>12</v>
      </c>
      <c r="C7" s="115" t="s">
        <v>34</v>
      </c>
      <c r="D7" s="116"/>
      <c r="E7" s="116"/>
      <c r="F7" s="116"/>
      <c r="G7" s="116"/>
      <c r="H7" s="116"/>
      <c r="I7" s="112" t="s">
        <v>35</v>
      </c>
    </row>
    <row r="8">
      <c r="A8" s="117">
        <v>6.0</v>
      </c>
      <c r="B8" s="118" t="s">
        <v>13</v>
      </c>
      <c r="C8" s="119" t="s">
        <v>34</v>
      </c>
      <c r="D8" s="116"/>
      <c r="E8" s="116"/>
      <c r="F8" s="116"/>
      <c r="G8" s="116"/>
      <c r="H8" s="116"/>
      <c r="I8" s="107" t="s">
        <v>35</v>
      </c>
    </row>
    <row r="9">
      <c r="A9" s="113">
        <v>7.0</v>
      </c>
      <c r="B9" s="114" t="s">
        <v>14</v>
      </c>
      <c r="C9" s="115" t="s">
        <v>34</v>
      </c>
      <c r="D9" s="116"/>
      <c r="E9" s="116"/>
      <c r="F9" s="116"/>
      <c r="G9" s="116"/>
      <c r="H9" s="116"/>
      <c r="I9" s="112" t="s">
        <v>35</v>
      </c>
    </row>
    <row r="10">
      <c r="A10" s="117">
        <v>8.0</v>
      </c>
      <c r="B10" s="117" t="s">
        <v>15</v>
      </c>
      <c r="C10" s="119">
        <v>2.0</v>
      </c>
      <c r="D10" s="120"/>
      <c r="E10" s="120"/>
      <c r="F10" s="120"/>
      <c r="G10" s="120"/>
      <c r="H10" s="120"/>
      <c r="I10" s="107" t="s">
        <v>36</v>
      </c>
    </row>
    <row r="11">
      <c r="A11" s="113">
        <v>9.0</v>
      </c>
      <c r="B11" s="121" t="s">
        <v>16</v>
      </c>
      <c r="C11" s="122" t="s">
        <v>37</v>
      </c>
      <c r="D11" s="120"/>
      <c r="E11" s="120"/>
      <c r="F11" s="120"/>
      <c r="G11" s="120"/>
      <c r="H11" s="120"/>
      <c r="I11" s="112" t="s">
        <v>35</v>
      </c>
    </row>
    <row r="12">
      <c r="A12" s="117">
        <v>10.0</v>
      </c>
      <c r="B12" s="117" t="s">
        <v>17</v>
      </c>
      <c r="C12" s="119" t="s">
        <v>38</v>
      </c>
      <c r="D12" s="119" t="s">
        <v>39</v>
      </c>
      <c r="E12" s="119" t="s">
        <v>40</v>
      </c>
      <c r="F12" s="119" t="s">
        <v>34</v>
      </c>
      <c r="G12" s="119" t="s">
        <v>34</v>
      </c>
      <c r="H12" s="120"/>
      <c r="I12" s="107" t="s">
        <v>35</v>
      </c>
    </row>
    <row r="13">
      <c r="A13" s="113">
        <v>11.0</v>
      </c>
      <c r="B13" s="113" t="s">
        <v>18</v>
      </c>
      <c r="C13" s="115" t="s">
        <v>41</v>
      </c>
      <c r="D13" s="123" t="s">
        <v>42</v>
      </c>
      <c r="E13" s="124"/>
      <c r="F13" s="124"/>
      <c r="G13" s="120"/>
      <c r="H13" s="120"/>
      <c r="I13" s="112" t="s">
        <v>35</v>
      </c>
    </row>
    <row r="14">
      <c r="A14" s="117">
        <v>12.0</v>
      </c>
      <c r="B14" s="117" t="s">
        <v>19</v>
      </c>
      <c r="C14" s="125" t="s">
        <v>34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35</v>
      </c>
    </row>
    <row r="15">
      <c r="A15" s="113">
        <v>13.0</v>
      </c>
      <c r="B15" s="113" t="s">
        <v>20</v>
      </c>
      <c r="C15" s="128" t="s">
        <v>34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35</v>
      </c>
    </row>
    <row r="16">
      <c r="A16" s="117">
        <v>14.0</v>
      </c>
      <c r="B16" s="117" t="s">
        <v>21</v>
      </c>
      <c r="C16" s="125" t="s">
        <v>43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35</v>
      </c>
    </row>
    <row r="17">
      <c r="A17" s="113">
        <v>15.0</v>
      </c>
      <c r="B17" s="113" t="s">
        <v>22</v>
      </c>
      <c r="C17" s="128" t="s">
        <v>34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35</v>
      </c>
    </row>
    <row r="18">
      <c r="A18" s="131">
        <v>16.0</v>
      </c>
      <c r="B18" s="103" t="s">
        <v>23</v>
      </c>
      <c r="C18" s="105" t="s">
        <v>44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45</v>
      </c>
    </row>
    <row r="19">
      <c r="A19" s="132">
        <v>17.0</v>
      </c>
      <c r="B19" s="132" t="s">
        <v>24</v>
      </c>
      <c r="C19" s="133" t="s">
        <v>46</v>
      </c>
      <c r="D19" s="133" t="s">
        <v>47</v>
      </c>
      <c r="E19" s="134" t="s">
        <v>48</v>
      </c>
      <c r="F19" s="134" t="s">
        <v>49</v>
      </c>
      <c r="G19" s="135"/>
      <c r="H19" s="135"/>
      <c r="I19" s="112" t="s">
        <v>35</v>
      </c>
    </row>
    <row r="20">
      <c r="A20" s="136">
        <v>18.0</v>
      </c>
      <c r="B20" s="137" t="s">
        <v>25</v>
      </c>
      <c r="C20" s="138" t="s">
        <v>43</v>
      </c>
      <c r="D20" s="139"/>
      <c r="E20" s="139"/>
      <c r="F20" s="139"/>
      <c r="G20" s="139"/>
      <c r="H20" s="139"/>
      <c r="I20" s="107" t="s">
        <v>35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50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0" t="s">
        <v>51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52</v>
      </c>
    </row>
    <row r="3">
      <c r="B3" s="100"/>
      <c r="C3" s="100"/>
      <c r="D3" s="101" t="s">
        <v>34</v>
      </c>
      <c r="E3" s="101" t="s">
        <v>34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0">
        <v>1.0</v>
      </c>
      <c r="B4" s="103">
        <v>2.0</v>
      </c>
      <c r="C4" s="104" t="s">
        <v>9</v>
      </c>
      <c r="D4" s="105" t="s">
        <v>43</v>
      </c>
      <c r="E4" s="106"/>
      <c r="F4" s="106"/>
      <c r="G4" s="106"/>
      <c r="H4" s="106"/>
      <c r="I4" s="106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07" t="s">
        <v>35</v>
      </c>
    </row>
    <row r="5">
      <c r="A5" s="142">
        <v>1.0</v>
      </c>
      <c r="B5" s="108">
        <v>3.0</v>
      </c>
      <c r="C5" s="109" t="s">
        <v>10</v>
      </c>
      <c r="D5" s="110" t="s">
        <v>43</v>
      </c>
      <c r="E5" s="111"/>
      <c r="F5" s="111"/>
      <c r="G5" s="111"/>
      <c r="H5" s="111"/>
      <c r="I5" s="111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12" t="s">
        <v>35</v>
      </c>
    </row>
    <row r="6">
      <c r="A6" s="140">
        <v>1.0</v>
      </c>
      <c r="B6" s="103">
        <v>4.0</v>
      </c>
      <c r="C6" s="104" t="s">
        <v>11</v>
      </c>
      <c r="D6" s="105" t="s">
        <v>43</v>
      </c>
      <c r="E6" s="111"/>
      <c r="F6" s="111"/>
      <c r="G6" s="111"/>
      <c r="H6" s="111"/>
      <c r="I6" s="111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07" t="s">
        <v>35</v>
      </c>
    </row>
    <row r="7">
      <c r="A7" s="142">
        <v>1.0</v>
      </c>
      <c r="B7" s="113">
        <v>5.0</v>
      </c>
      <c r="C7" s="114" t="s">
        <v>12</v>
      </c>
      <c r="D7" s="115" t="s">
        <v>43</v>
      </c>
      <c r="E7" s="116"/>
      <c r="F7" s="116"/>
      <c r="G7" s="116"/>
      <c r="H7" s="116"/>
      <c r="I7" s="116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12" t="s">
        <v>35</v>
      </c>
    </row>
    <row r="8">
      <c r="A8" s="140">
        <v>1.0</v>
      </c>
      <c r="B8" s="117">
        <v>6.0</v>
      </c>
      <c r="C8" s="118" t="s">
        <v>13</v>
      </c>
      <c r="D8" s="119" t="s">
        <v>43</v>
      </c>
      <c r="E8" s="116"/>
      <c r="F8" s="116"/>
      <c r="G8" s="116"/>
      <c r="H8" s="116"/>
      <c r="I8" s="116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07" t="s">
        <v>35</v>
      </c>
    </row>
    <row r="9">
      <c r="A9" s="142">
        <v>1.0</v>
      </c>
      <c r="B9" s="113">
        <v>7.0</v>
      </c>
      <c r="C9" s="114" t="s">
        <v>14</v>
      </c>
      <c r="D9" s="115" t="s">
        <v>43</v>
      </c>
      <c r="E9" s="116"/>
      <c r="F9" s="116"/>
      <c r="G9" s="116"/>
      <c r="H9" s="116"/>
      <c r="I9" s="116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12" t="s">
        <v>35</v>
      </c>
    </row>
    <row r="10">
      <c r="A10" s="140">
        <v>2.0</v>
      </c>
      <c r="B10" s="117">
        <v>8.0</v>
      </c>
      <c r="C10" s="117" t="s">
        <v>15</v>
      </c>
      <c r="D10" s="119" t="s">
        <v>34</v>
      </c>
      <c r="E10" s="120"/>
      <c r="F10" s="120"/>
      <c r="G10" s="120"/>
      <c r="H10" s="120"/>
      <c r="I10" s="120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07" t="s">
        <v>35</v>
      </c>
    </row>
    <row r="11">
      <c r="A11" s="142">
        <v>2.0</v>
      </c>
      <c r="B11" s="113">
        <v>9.0</v>
      </c>
      <c r="C11" s="121" t="s">
        <v>16</v>
      </c>
      <c r="D11" s="122" t="s">
        <v>34</v>
      </c>
      <c r="E11" s="120"/>
      <c r="F11" s="120"/>
      <c r="G11" s="120"/>
      <c r="H11" s="120"/>
      <c r="I11" s="120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12" t="s">
        <v>35</v>
      </c>
    </row>
    <row r="12">
      <c r="A12" s="140" t="s">
        <v>51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07" t="s">
        <v>35</v>
      </c>
    </row>
    <row r="13">
      <c r="A13" s="142">
        <v>3.0</v>
      </c>
      <c r="B13" s="113">
        <v>11.0</v>
      </c>
      <c r="C13" s="113" t="s">
        <v>18</v>
      </c>
      <c r="D13" s="144" t="s">
        <v>34</v>
      </c>
      <c r="E13" s="123"/>
      <c r="F13" s="124"/>
      <c r="G13" s="124"/>
      <c r="H13" s="120"/>
      <c r="I13" s="120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12" t="s">
        <v>35</v>
      </c>
    </row>
    <row r="14">
      <c r="A14" s="140">
        <v>1.0</v>
      </c>
      <c r="B14" s="117">
        <v>12.0</v>
      </c>
      <c r="C14" s="117" t="s">
        <v>19</v>
      </c>
      <c r="D14" s="145" t="str">
        <f t="shared" ref="D14:D16" si="1">IF(G14&gt;0,"Y","n.a.")</f>
        <v>n.a.</v>
      </c>
      <c r="E14" s="14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07" t="s">
        <v>35</v>
      </c>
    </row>
    <row r="15">
      <c r="A15" s="142">
        <v>1.0</v>
      </c>
      <c r="B15" s="113">
        <v>13.0</v>
      </c>
      <c r="C15" s="113" t="s">
        <v>20</v>
      </c>
      <c r="D15" s="145" t="str">
        <f t="shared" si="1"/>
        <v>n.a.</v>
      </c>
      <c r="E15" s="147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12" t="s">
        <v>35</v>
      </c>
    </row>
    <row r="16">
      <c r="A16" s="140">
        <v>1.0</v>
      </c>
      <c r="B16" s="117">
        <v>14.0</v>
      </c>
      <c r="C16" s="117" t="s">
        <v>21</v>
      </c>
      <c r="D16" s="145" t="str">
        <f t="shared" si="1"/>
        <v>n.a.</v>
      </c>
      <c r="E16" s="14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07" t="s">
        <v>35</v>
      </c>
    </row>
    <row r="17">
      <c r="A17" s="142">
        <v>1.0</v>
      </c>
      <c r="B17" s="113">
        <v>15.0</v>
      </c>
      <c r="C17" s="113" t="s">
        <v>22</v>
      </c>
      <c r="D17" s="145" t="str">
        <f>IF(E17&gt;0,"Y","n.a.")</f>
        <v>n.a.</v>
      </c>
      <c r="E17" s="147">
        <f>IF(OR(AND(G14,OR(G15,G16)),AND(G15,OR(G14,G16)),AND(G16,OR(G14,G15))),1,0)</f>
        <v>0</v>
      </c>
      <c r="F17" s="130"/>
      <c r="G17" s="106"/>
      <c r="H17" s="120"/>
      <c r="I17" s="120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12" t="s">
        <v>35</v>
      </c>
    </row>
    <row r="18">
      <c r="A18" s="140">
        <v>3.0</v>
      </c>
      <c r="B18" s="131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07" t="s">
        <v>35</v>
      </c>
    </row>
    <row r="19">
      <c r="A19" s="142">
        <v>3.0</v>
      </c>
      <c r="B19" s="132">
        <v>17.0</v>
      </c>
      <c r="C19" s="132" t="s">
        <v>24</v>
      </c>
      <c r="D19" s="148"/>
      <c r="E19" s="148"/>
      <c r="F19" s="149"/>
      <c r="G19" s="149"/>
      <c r="H19" s="149"/>
      <c r="I19" s="150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2" t="s">
        <v>35</v>
      </c>
    </row>
    <row r="20">
      <c r="A20" s="136"/>
      <c r="B20" s="136">
        <v>18.0</v>
      </c>
      <c r="C20" s="137" t="s">
        <v>25</v>
      </c>
      <c r="D20" s="153" t="s">
        <v>43</v>
      </c>
      <c r="E20" s="154"/>
      <c r="F20" s="154"/>
      <c r="G20" s="154"/>
      <c r="H20" s="154"/>
      <c r="I20" s="154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07" t="s">
        <v>35</v>
      </c>
    </row>
    <row r="21">
      <c r="A21" s="156">
        <v>4.0</v>
      </c>
      <c r="B21" s="157">
        <v>19.0</v>
      </c>
      <c r="C21" s="157" t="s">
        <v>53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1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</row>
    <row r="23">
      <c r="D23" s="161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1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3"/>
    </row>
    <row r="25">
      <c r="A25" s="164"/>
      <c r="B25" s="164"/>
      <c r="C25" s="165" t="s">
        <v>54</v>
      </c>
      <c r="D25" s="165" t="s">
        <v>34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6" t="s">
        <v>55</v>
      </c>
      <c r="B26" s="167"/>
      <c r="C26" s="168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70"/>
    </row>
    <row r="27">
      <c r="A27" s="166" t="s">
        <v>56</v>
      </c>
      <c r="B27" s="167"/>
      <c r="C27" s="168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2"/>
    </row>
    <row r="28">
      <c r="A28" s="166" t="s">
        <v>57</v>
      </c>
      <c r="B28" s="167"/>
      <c r="C28" s="168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70"/>
    </row>
    <row r="29">
      <c r="A29" s="166" t="s">
        <v>58</v>
      </c>
      <c r="B29" s="167"/>
      <c r="C29" s="168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2"/>
    </row>
    <row r="30">
      <c r="A30" s="173"/>
      <c r="B30" s="173"/>
      <c r="C30" s="17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