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<sst xmlns="http://schemas.openxmlformats.org/spreadsheetml/2006/main" count="378" uniqueCount="71">
  <si>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</si>
  <si>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</si>
  <si>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</si>
  <si>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</si>
  <si>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</si>
  <si>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</si>
  <si>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</si>
  <si>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</si>
  <si>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</si>
  <si>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</si>
  <si>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</si>
  <si>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</si>
  <si>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</si>
  <si>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</si>
  <si>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</si>
  <si>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</si>
  <si>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</si>
  <si>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</si>
  <si>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</si>
  <si>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</si>
  <si>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</si>
  <si>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</si>
  <si>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</si>
  <si>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</si>
  <si>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</si>
  <si>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</si>
  <si>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</si>
  <si>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</si>
  <si>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</si>
  <si>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</si>
  <si>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</si>
  <si>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</si>
  <si>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</si>
  <si>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presents digital twins as enables for DevOps in industry 4.0. The authors argue that digital twins could be used both in the Dev and in the Ops phases, for refining the design and performing validation and for monitoring purposes, respectively. The work is still in early stages, so there is no concrete solution.</t>
  </si>
  <si>
    <t>MDE</t>
  </si>
  <si>
    <t>Resource</t>
  </si>
  <si>
    <t>DevOps</t>
  </si>
  <si>
    <t>n.a.</t>
  </si>
  <si>
    <t>Y</t>
  </si>
  <si>
    <t>&lt;add your comment here if any&gt;</t>
  </si>
  <si>
    <t>Modelling</t>
  </si>
  <si>
    <t>Testing</t>
  </si>
  <si>
    <t>Monitoring</t>
  </si>
  <si>
    <t>Workshop</t>
  </si>
  <si>
    <t>SAFECOMP 2020</t>
  </si>
  <si>
    <t>Manufacturing</t>
  </si>
  <si>
    <t xml:space="preserve"> safety-critical systems</t>
  </si>
  <si>
    <t>Future research directions (as stated by authors, if any)</t>
  </si>
  <si>
    <t xml:space="preserve">Reviewer </t>
  </si>
  <si>
    <t>Antonio Cicchetti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</si>
  <si>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</si>
  <si>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</si>
  <si>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</si>
  <si>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</si>
  <si>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</si>
  <si>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</si>
  <si>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</si>
  <si>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</si>
  <si>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</si>
  <si>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proposes the combined use of Digital Twins with a DevOps approach to create a fully integrated and automated production process for cyber physical production systems (CPPS), enabling continuous improvement.</t>
  </si>
  <si>
    <t>Product</t>
  </si>
  <si>
    <t>Process</t>
  </si>
  <si>
    <t>N</t>
  </si>
  <si>
    <t>Others</t>
  </si>
  <si>
    <t>Computer Safety, Reliability, and Security. SAFECOMP 2020 Workshops</t>
  </si>
  <si>
    <t>Digital Twin</t>
  </si>
  <si>
    <t>Life Cycle</t>
  </si>
  <si>
    <t>Cyber Physical Production System</t>
  </si>
  <si>
    <t>This paper is proposing to mix Digital Twins and DevOps for/in CPPSs. However, there is no real usage nor contribution from the Modeling/MDE and AI/ML perspectives. Moreover, this is a short workshop paper mostly proposing ideas but with no realization nor experiments / use cases yet.</t>
  </si>
  <si>
    <t>Hugo Bruneliere</t>
  </si>
  <si>
    <t xml:space="preserve">The paper describes how the digital twin can enable a DevOps approach for cyber physical production systems (CPPS)
However, the paper is too abstract and does not provide a concrete contribution.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</si>
</sst>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31" fillId="7" fontId="2" numFmtId="1" xfId="0" applyAlignment="1" applyBorder="1" applyFont="1" applyNumberFormat="1">
      <alignment readingOrder="0"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This paper presents digital twins as enables for DevOps in industry 4.0. The authors argue that digital twins could be used both in the Dev and in the Ops phases, for refining the design and performing validation and for monitoring purposes, respectively. The work is still in early stages, so there is no concrete solution.</v>
      </c>
      <c r="V2" s="10" t="str">
        <f>'2'!V2</f>
        <v>This paper proposes the combined use of Digital Twins with a DevOps approach to create a fully integrated and automated production process for cyber physical production systems (CPPS), enabling continuous improvement.</v>
      </c>
      <c r="W2" s="10" t="str">
        <f>OnlyForConflictsResolution!V2</f>
        <v>#REF!</v>
      </c>
      <c r="X2" s="11"/>
      <c r="Y2" s="11"/>
      <c r="Z2" s="11"/>
    </row>
    <row r="3" ht="156.0" customHeight="1">
      <c r="A3" s="12"/>
      <c r="B3" s="12"/>
      <c r="C3" s="13" t="str">
        <f t="shared" ref="C3:D3" si="1">K25</f>
        <v>MDE</v>
      </c>
      <c r="D3" s="13" t="str">
        <f t="shared" si="1"/>
        <v>Resource</v>
      </c>
      <c r="E3" s="13" t="str">
        <f t="shared" ref="E3:F3" si="2">K26</f>
        <v>DevOps</v>
      </c>
      <c r="F3" s="13" t="str">
        <f t="shared" si="2"/>
        <v>n.a.</v>
      </c>
      <c r="G3" s="13" t="str">
        <f t="shared" ref="G3:H3" si="3">K27</f>
        <v>DevOps</v>
      </c>
      <c r="H3" s="13" t="str">
        <f t="shared" si="3"/>
        <v>Product</v>
      </c>
      <c r="I3" s="13" t="str">
        <f t="shared" ref="I3:J3" si="4">K28</f>
        <v>DevOps</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 t="shared" ref="W4:W20" si="11">OnlyForConflictsResolution!V4</f>
        <v>#REF!</v>
      </c>
      <c r="X4" s="11">
        <f t="shared" ref="X4:X20" si="12">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 t="shared" si="11"/>
        <v>#REF!</v>
      </c>
      <c r="X5" s="15">
        <f t="shared" si="12"/>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 t="shared" si="11"/>
        <v>#REF!</v>
      </c>
      <c r="X6" s="11">
        <f t="shared" si="12"/>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 t="shared" si="11"/>
        <v>#REF!</v>
      </c>
      <c r="X7" s="15">
        <f t="shared" si="12"/>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 t="shared" si="11"/>
        <v>#REF!</v>
      </c>
      <c r="X8" s="11">
        <f t="shared" si="12"/>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 t="shared" si="11"/>
        <v>#REF!</v>
      </c>
      <c r="X9" s="15">
        <f t="shared" si="12"/>
        <v>2</v>
      </c>
      <c r="Y9" s="15">
        <f>IFERROR(__xludf.DUMMYFUNCTION("IMPORTRANGE($C$22,""!$X$9"")"),0.0)</f>
        <v>0</v>
      </c>
      <c r="Z9" s="15">
        <f t="shared" si="10"/>
        <v>0</v>
      </c>
    </row>
    <row r="10">
      <c r="A10" s="16">
        <v>8.0</v>
      </c>
      <c r="B10" s="16" t="s">
        <v>15</v>
      </c>
      <c r="C10" s="18">
        <f>IF('1'!D10='2'!D10, '1'!D10, IF(OnlyForConflictsResolution!D10="Y", IF(OR('1'!D10="Y", '2'!D10="Y"), "Y", "N"), IF(OR('1'!D10="N", '2'!D10="N"), "N", "Y")))
</f>
        <v>0</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 t="shared" si="11"/>
        <v>#REF!</v>
      </c>
      <c r="X10" s="11">
        <f t="shared" si="12"/>
        <v>2</v>
      </c>
      <c r="Y10" s="11">
        <f>IFERROR(__xludf.DUMMYFUNCTION("IMPORTRANGE($C$22,""!$X$10"")"),0.0)</f>
        <v>0</v>
      </c>
      <c r="Z10" s="11">
        <f t="shared" si="10"/>
        <v>0</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 t="shared" si="11"/>
        <v>#REF!</v>
      </c>
      <c r="X11" s="15">
        <f t="shared" si="12"/>
        <v>2</v>
      </c>
      <c r="Y11" s="15">
        <f>IFERROR(__xludf.DUMMYFUNCTION("IMPORTRANGE($C$22,""!$X$11"")"),0.0)</f>
        <v>0</v>
      </c>
      <c r="Z11" s="15">
        <f t="shared" si="10"/>
        <v>0</v>
      </c>
    </row>
    <row r="12">
      <c r="A12" s="16">
        <v>10.0</v>
      </c>
      <c r="B12" s="16" t="s">
        <v>17</v>
      </c>
      <c r="C12" s="26" t="str">
        <f>K37</f>
        <v>Modelling</v>
      </c>
      <c r="D12" s="26" t="str">
        <f>K38</f>
        <v>Testing</v>
      </c>
      <c r="E12" s="26" t="str">
        <f>K39</f>
        <v>Monitoring</v>
      </c>
      <c r="F12" s="26" t="str">
        <f>K40</f>
        <v>Others</v>
      </c>
      <c r="G12" s="26" t="str">
        <f>K41</f>
        <v>n.a.</v>
      </c>
      <c r="H12" s="26" t="str">
        <f>K42</f>
        <v>n.a.</v>
      </c>
      <c r="I12" s="26" t="str">
        <f>K43</f>
        <v>n.a.</v>
      </c>
      <c r="J12" s="26" t="str">
        <f>K44</f>
        <v>n.a.</v>
      </c>
      <c r="K12" s="26" t="str">
        <f>K45</f>
        <v>n.a.</v>
      </c>
      <c r="L12" s="26" t="str">
        <f>K46</f>
        <v>n.a.</v>
      </c>
      <c r="M12" s="19" t="str">
        <f>U37</f>
        <v/>
      </c>
      <c r="N12" s="19" t="str">
        <f t="shared" ref="N12:O12" si="13">AA37</f>
        <v/>
      </c>
      <c r="O12" s="19" t="str">
        <f t="shared" si="13"/>
        <v/>
      </c>
      <c r="P12" s="19"/>
      <c r="Q12" s="19"/>
      <c r="R12" s="19"/>
      <c r="S12" s="19"/>
      <c r="T12" s="19"/>
      <c r="U12" s="20" t="str">
        <f>'1'!V12</f>
        <v>&lt;add your comment here if any&gt;</v>
      </c>
      <c r="V12" s="20" t="str">
        <f>'2'!V12</f>
        <v>&lt;add your comment here if any&gt;</v>
      </c>
      <c r="W12" s="20" t="str">
        <f t="shared" si="11"/>
        <v>#REF!</v>
      </c>
      <c r="X12" s="11">
        <f t="shared" si="12"/>
        <v>2</v>
      </c>
      <c r="Y12" s="11">
        <f>IFERROR(__xludf.DUMMYFUNCTION("IMPORTRANGE($C$22,""!$X$12"")"),0.0)</f>
        <v>0</v>
      </c>
      <c r="Z12" s="11">
        <f t="shared" si="10"/>
        <v>0</v>
      </c>
    </row>
    <row r="13">
      <c r="A13" s="21">
        <v>11.0</v>
      </c>
      <c r="B13" s="21" t="s">
        <v>18</v>
      </c>
      <c r="C13" s="27" t="str">
        <f t="shared" ref="C13:D13" si="14">K67</f>
        <v>Workshop</v>
      </c>
      <c r="D13" s="27" t="str">
        <f t="shared" si="14"/>
        <v>SAFECOMP 2020</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 t="shared" si="11"/>
        <v>#REF!</v>
      </c>
      <c r="X13" s="15">
        <f t="shared" si="12"/>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5">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 t="shared" si="11"/>
        <v>#REF!</v>
      </c>
      <c r="X14" s="11">
        <f t="shared" si="12"/>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6">IF(OR(EXACT(C4,"Y")),1,0)</f>
        <v>0</v>
      </c>
      <c r="E15" s="13">
        <f>IF(OR(EXACT(C6,"Y")),1,0)</f>
        <v>0</v>
      </c>
      <c r="F15" s="13">
        <f t="shared" si="15"/>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 t="shared" si="11"/>
        <v>#REF!</v>
      </c>
      <c r="X15" s="15">
        <f t="shared" si="12"/>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6"/>
        <v>0</v>
      </c>
      <c r="E16" s="26">
        <f>IF(OR(EXACT(C8,"Y")),1,0)</f>
        <v>0</v>
      </c>
      <c r="F16" s="26">
        <f t="shared" si="15"/>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 t="shared" si="11"/>
        <v>#REF!</v>
      </c>
      <c r="X16" s="11">
        <f t="shared" si="12"/>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 t="shared" si="11"/>
        <v>#REF!</v>
      </c>
      <c r="X17" s="15">
        <f t="shared" si="12"/>
        <v>2</v>
      </c>
      <c r="Y17" s="15">
        <f>IFERROR(__xludf.DUMMYFUNCTION("IMPORTRANGE($C$22,""!$X$17"")"),0.0)</f>
        <v>0</v>
      </c>
      <c r="Z17" s="15">
        <f t="shared" si="10"/>
        <v>0</v>
      </c>
    </row>
    <row r="18">
      <c r="A18" s="28">
        <v>16.0</v>
      </c>
      <c r="B18" s="28" t="s">
        <v>23</v>
      </c>
      <c r="C18" s="29" t="str">
        <f>K47</f>
        <v>Manufacturing</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 safety-critical systems</v>
      </c>
      <c r="V18" s="20" t="str">
        <f>'2'!V18</f>
        <v>&lt;add your comment here if any&gt;</v>
      </c>
      <c r="W18" s="20" t="str">
        <f t="shared" si="11"/>
        <v>#REF!</v>
      </c>
      <c r="X18" s="11">
        <f t="shared" si="12"/>
        <v>1</v>
      </c>
      <c r="Y18" s="11">
        <f>IFERROR(__xludf.DUMMYFUNCTION("IMPORTRANGE($C$22,""!$X$18"")"),0.0)</f>
        <v>0</v>
      </c>
      <c r="Z18" s="11">
        <f t="shared" si="10"/>
        <v>0</v>
      </c>
    </row>
    <row r="19">
      <c r="A19" s="30">
        <v>17.0</v>
      </c>
      <c r="B19" s="30" t="s">
        <v>24</v>
      </c>
      <c r="C19" s="31" t="str">
        <f>K57</f>
        <v>Digital Twin</v>
      </c>
      <c r="D19" s="31" t="str">
        <f>K58</f>
        <v>DevOps</v>
      </c>
      <c r="E19" s="31" t="str">
        <f>K59</f>
        <v>Life Cycle</v>
      </c>
      <c r="F19" s="31" t="str">
        <f>K60</f>
        <v>Cyber Physical Production System</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 t="shared" si="11"/>
        <v>#REF!</v>
      </c>
      <c r="X19" s="15">
        <f t="shared" si="12"/>
        <v>2</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20" t="str">
        <f>'1'!V20</f>
        <v>&lt;add your comment here if any&gt;</v>
      </c>
      <c r="V20" s="20" t="str">
        <f>'2'!V20</f>
        <v>This paper is proposing to mix Digital Twins and DevOps for/in CPPSs. However, there is no real usage nor contribution from the Modeling/MDE and AI/ML perspectives. Moreover, this is a short workshop paper mostly proposing ideas but with no realization nor experiments / use cases yet.</v>
      </c>
      <c r="W20" s="20" t="str">
        <f t="shared" si="11"/>
        <v>#REF!</v>
      </c>
      <c r="X20" s="11">
        <f t="shared" si="12"/>
        <v>1</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7">SUM(X3:X20)</f>
        <v>32</v>
      </c>
      <c r="Y21" s="40">
        <f t="shared" si="17"/>
        <v>-3</v>
      </c>
      <c r="Z21" s="40">
        <f t="shared" si="17"/>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Resource</v>
      </c>
      <c r="E25" s="59" t="str">
        <f t="shared" ref="E25:E36" si="19">CONCATENATE(C25," ",D25)</f>
        <v>MDE Resource</v>
      </c>
      <c r="F25" s="59"/>
      <c r="G25" s="59" t="str">
        <f>IFERROR(__xludf.DUMMYFUNCTION("IFNA(UNIQUE(FILTER(E25:E36, E25:E36&lt;&gt;""n.a. n.a."")),""n.a."")"),"MDE Resource")</f>
        <v>MDE Resource</v>
      </c>
      <c r="H25" s="59"/>
      <c r="I25" s="59" t="str">
        <f>IFERROR(__xludf.DUMMYFUNCTION("IFERROR(SPLIT($G25,"" ""),"""")"),"MDE")</f>
        <v>MDE</v>
      </c>
      <c r="J25" s="59" t="str">
        <f>IFERROR(__xludf.DUMMYFUNCTION("""COMPUTED_VALUE"""),"Resource")</f>
        <v>Resource</v>
      </c>
      <c r="K25" s="60" t="str">
        <f t="shared" ref="K25:L25" si="18">IF(NOT(I25=""),I25,"n.a.")</f>
        <v>MDE</v>
      </c>
      <c r="L25" s="60" t="str">
        <f t="shared" si="18"/>
        <v>Resource</v>
      </c>
      <c r="M25" s="61">
        <v>1.0</v>
      </c>
      <c r="N25" s="62"/>
      <c r="O25" s="62"/>
      <c r="P25" s="62"/>
      <c r="Q25" s="62"/>
      <c r="R25" s="62"/>
      <c r="S25" s="62"/>
      <c r="T25" s="62"/>
      <c r="U25" s="63"/>
      <c r="V25" s="63"/>
      <c r="W25" s="63"/>
      <c r="X25" s="47"/>
      <c r="Y25" s="47"/>
      <c r="Z25" s="47"/>
    </row>
    <row r="26">
      <c r="A26" s="64"/>
      <c r="B26" s="16">
        <v>2.0</v>
      </c>
      <c r="C26" s="58" t="str">
        <f>'1'!F$3</f>
        <v>DevOps</v>
      </c>
      <c r="D26" s="58" t="str">
        <f>'1'!G$3</f>
        <v>n.a.</v>
      </c>
      <c r="E26" s="65" t="str">
        <f t="shared" si="19"/>
        <v>DevOps n.a.</v>
      </c>
      <c r="F26" s="65"/>
      <c r="G26" s="65" t="str">
        <f>IFERROR(__xludf.DUMMYFUNCTION("""COMPUTED_VALUE"""),"DevOps n.a.")</f>
        <v>DevOps n.a.</v>
      </c>
      <c r="H26" s="65"/>
      <c r="I26" s="65" t="str">
        <f>IFERROR(__xludf.DUMMYFUNCTION("IFERROR(SPLIT($G26,"" ""),"""")"),"DevOps")</f>
        <v>DevOps</v>
      </c>
      <c r="J26" s="65" t="str">
        <f>IFERROR(__xludf.DUMMYFUNCTION("""COMPUTED_VALUE"""),"n.a.")</f>
        <v>n.a.</v>
      </c>
      <c r="K26" s="66" t="str">
        <f t="shared" ref="K26:L26" si="20">IF(NOT(I26=""),I26,"n.a.")</f>
        <v>DevOps</v>
      </c>
      <c r="L26" s="66" t="str">
        <f t="shared" si="20"/>
        <v>n.a.</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9"/>
        <v>n.a. n.a.</v>
      </c>
      <c r="F27" s="59"/>
      <c r="G27" s="59" t="str">
        <f>IFERROR(__xludf.DUMMYFUNCTION("""COMPUTED_VALUE"""),"DevOps Product")</f>
        <v>DevOps Product</v>
      </c>
      <c r="H27" s="59"/>
      <c r="I27" s="59" t="str">
        <f>IFERROR(__xludf.DUMMYFUNCTION("IFERROR(SPLIT($G27,"" ""),"""")"),"DevOps")</f>
        <v>DevOps</v>
      </c>
      <c r="J27" s="59" t="str">
        <f>IFERROR(__xludf.DUMMYFUNCTION("""COMPUTED_VALUE"""),"Product")</f>
        <v>Product</v>
      </c>
      <c r="K27" s="60" t="str">
        <f t="shared" ref="K27:L27" si="21">IF(NOT(I27=""),I27,"n.a.")</f>
        <v>DevOps</v>
      </c>
      <c r="L27" s="60" t="str">
        <f t="shared" si="21"/>
        <v>Product</v>
      </c>
      <c r="M27" s="61">
        <v>3.0</v>
      </c>
      <c r="N27" s="62"/>
      <c r="O27" s="62"/>
      <c r="P27" s="62"/>
      <c r="Q27" s="62"/>
      <c r="R27" s="62"/>
      <c r="S27" s="62"/>
      <c r="T27" s="62"/>
      <c r="U27" s="63"/>
      <c r="V27" s="63"/>
      <c r="W27" s="63"/>
      <c r="X27" s="47"/>
      <c r="Y27" s="47"/>
      <c r="Z27" s="47"/>
    </row>
    <row r="28">
      <c r="A28" s="64"/>
      <c r="B28" s="16">
        <v>1.0</v>
      </c>
      <c r="C28" s="68" t="str">
        <f>'2'!D$3</f>
        <v>DevOps</v>
      </c>
      <c r="D28" s="68" t="str">
        <f>'2'!E$3</f>
        <v>Product</v>
      </c>
      <c r="E28" s="65" t="str">
        <f t="shared" si="19"/>
        <v>DevOps Product</v>
      </c>
      <c r="F28" s="65"/>
      <c r="G28" s="65" t="str">
        <f>IFERROR(__xludf.DUMMYFUNCTION("""COMPUTED_VALUE"""),"DevOps Process")</f>
        <v>DevOps Process</v>
      </c>
      <c r="H28" s="65"/>
      <c r="I28" s="65" t="str">
        <f>IFERROR(__xludf.DUMMYFUNCTION("IFERROR(SPLIT($G28,"" ""),"""")"),"DevOps")</f>
        <v>DevOps</v>
      </c>
      <c r="J28" s="65" t="str">
        <f>IFERROR(__xludf.DUMMYFUNCTION("""COMPUTED_VALUE"""),"Process")</f>
        <v>Process</v>
      </c>
      <c r="K28" s="66" t="str">
        <f t="shared" ref="K28:L28" si="22">IF(NOT(I28=""),I28,"n.a.")</f>
        <v>DevOps</v>
      </c>
      <c r="L28" s="66" t="str">
        <f t="shared" si="22"/>
        <v>Process</v>
      </c>
      <c r="M28" s="67">
        <v>4.0</v>
      </c>
      <c r="N28" s="55"/>
      <c r="O28" s="55"/>
      <c r="P28" s="55"/>
      <c r="Q28" s="55"/>
      <c r="R28" s="55"/>
      <c r="S28" s="55"/>
      <c r="T28" s="55"/>
      <c r="U28" s="56"/>
      <c r="V28" s="56"/>
      <c r="W28" s="56"/>
      <c r="X28" s="45"/>
      <c r="Y28" s="45"/>
      <c r="Z28" s="45"/>
    </row>
    <row r="29">
      <c r="A29" s="57"/>
      <c r="B29" s="21">
        <v>2.0</v>
      </c>
      <c r="C29" s="68" t="str">
        <f>'2'!F$3</f>
        <v>DevOps</v>
      </c>
      <c r="D29" s="68" t="str">
        <f>'2'!G$3</f>
        <v>Process</v>
      </c>
      <c r="E29" s="59" t="str">
        <f t="shared" si="19"/>
        <v>DevOps Process</v>
      </c>
      <c r="F29" s="59"/>
      <c r="G29" s="59"/>
      <c r="H29" s="59"/>
      <c r="I29" s="59" t="str">
        <f>IFERROR(__xludf.DUMMYFUNCTION("IFERROR(SPLIT($G29,"" ""),"""")"),"")</f>
        <v/>
      </c>
      <c r="J29" s="59"/>
      <c r="K29" s="60" t="str">
        <f t="shared" ref="K29:L29" si="23">IF(NOT(I29=""),I29,"n.a.")</f>
        <v>n.a.</v>
      </c>
      <c r="L29" s="60" t="str">
        <f t="shared" si="23"/>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9"/>
        <v>n.a. n.a.</v>
      </c>
      <c r="F30" s="65"/>
      <c r="G30" s="65"/>
      <c r="H30" s="65"/>
      <c r="I30" s="65" t="str">
        <f>IFERROR(__xludf.DUMMYFUNCTION("IFERROR(SPLIT($G30,"" ""),"""")"),"")</f>
        <v/>
      </c>
      <c r="J30" s="65"/>
      <c r="K30" s="66" t="str">
        <f t="shared" ref="K30:L30" si="24">IF(NOT(I30=""),I30,"n.a.")</f>
        <v>n.a.</v>
      </c>
      <c r="L30" s="66" t="str">
        <f t="shared" si="24"/>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9"/>
        <v>n.a. n.a.</v>
      </c>
      <c r="F31" s="59"/>
      <c r="G31" s="59"/>
      <c r="H31" s="59"/>
      <c r="I31" s="59" t="str">
        <f>IFERROR(__xludf.DUMMYFUNCTION("IFERROR(SPLIT($G31,"" ""),"""")"),"")</f>
        <v/>
      </c>
      <c r="J31" s="59"/>
      <c r="K31" s="60" t="str">
        <f t="shared" ref="K31:L31" si="25">IF(NOT(I31=""),I31,"n.a.")</f>
        <v>n.a.</v>
      </c>
      <c r="L31" s="60" t="str">
        <f t="shared" si="25"/>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9"/>
        <v>n.a. n.a.</v>
      </c>
      <c r="F32" s="65"/>
      <c r="G32" s="65"/>
      <c r="H32" s="65"/>
      <c r="I32" s="65" t="str">
        <f>IFERROR(__xludf.DUMMYFUNCTION("IFERROR(SPLIT($G32,"" ""),"""")"),"")</f>
        <v/>
      </c>
      <c r="J32" s="65"/>
      <c r="K32" s="66" t="str">
        <f t="shared" ref="K32:L32" si="26">IF(NOT(I32=""),I32,"n.a.")</f>
        <v>n.a.</v>
      </c>
      <c r="L32" s="66" t="str">
        <f t="shared" si="26"/>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9"/>
        <v>n.a. n.a.</v>
      </c>
      <c r="F33" s="59"/>
      <c r="G33" s="59"/>
      <c r="H33" s="59"/>
      <c r="I33" s="59" t="str">
        <f>IFERROR(__xludf.DUMMYFUNCTION("IFERROR(SPLIT($G33,"" ""),"""")"),"")</f>
        <v/>
      </c>
      <c r="J33" s="59"/>
      <c r="K33" s="60" t="str">
        <f t="shared" ref="K33:L33" si="27">IF(NOT(I33=""),I33,"n.a.")</f>
        <v>n.a.</v>
      </c>
      <c r="L33" s="60" t="str">
        <f t="shared" si="27"/>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9"/>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9"/>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9"/>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Modelling</v>
      </c>
      <c r="D37" s="82"/>
      <c r="E37" s="82"/>
      <c r="F37" s="82"/>
      <c r="G37" s="82" t="str">
        <f>IFERROR(__xludf.DUMMYFUNCTION("IFNA(UNIQUE(FILTER(C37:C46, C37:C46&lt;&gt;""n.a."")),""n.a."")"),"Modelling")</f>
        <v>Modelling</v>
      </c>
      <c r="H37" s="82"/>
      <c r="I37" s="83" t="str">
        <f t="shared" ref="I37:I66" si="28">G37</f>
        <v>Modelling</v>
      </c>
      <c r="J37" s="82"/>
      <c r="K37" s="84" t="str">
        <f t="shared" ref="K37:K68" si="29">IF(NOT(I37=""),I37,"n.a.")</f>
        <v>Modelling</v>
      </c>
      <c r="L37" s="85"/>
      <c r="M37" s="86">
        <v>1.0</v>
      </c>
      <c r="N37" s="62"/>
      <c r="O37" s="62"/>
      <c r="P37" s="62"/>
      <c r="Q37" s="62"/>
      <c r="R37" s="62"/>
      <c r="S37" s="62"/>
      <c r="T37" s="62"/>
      <c r="U37" s="63"/>
      <c r="V37" s="63"/>
      <c r="W37" s="63"/>
      <c r="X37" s="47"/>
      <c r="Y37" s="47"/>
      <c r="Z37" s="47"/>
    </row>
    <row r="38">
      <c r="A38" s="64"/>
      <c r="B38" s="16"/>
      <c r="C38" s="87" t="str">
        <f>'1'!E12</f>
        <v>Testing</v>
      </c>
      <c r="D38" s="88"/>
      <c r="E38" s="88"/>
      <c r="F38" s="88"/>
      <c r="G38" s="88" t="str">
        <f>IFERROR(__xludf.DUMMYFUNCTION("""COMPUTED_VALUE"""),"Testing")</f>
        <v>Testing</v>
      </c>
      <c r="H38" s="88"/>
      <c r="I38" s="65" t="str">
        <f t="shared" si="28"/>
        <v>Testing</v>
      </c>
      <c r="J38" s="88"/>
      <c r="K38" s="66" t="str">
        <f t="shared" si="29"/>
        <v>Testing</v>
      </c>
      <c r="L38" s="89"/>
      <c r="M38" s="67">
        <v>2.0</v>
      </c>
      <c r="N38" s="55"/>
      <c r="O38" s="55"/>
      <c r="P38" s="55"/>
      <c r="Q38" s="55"/>
      <c r="R38" s="55"/>
      <c r="S38" s="55"/>
      <c r="T38" s="55"/>
      <c r="U38" s="56"/>
      <c r="V38" s="56"/>
      <c r="W38" s="56"/>
      <c r="X38" s="45"/>
      <c r="Y38" s="45"/>
      <c r="Z38" s="45"/>
    </row>
    <row r="39">
      <c r="A39" s="57"/>
      <c r="B39" s="21"/>
      <c r="C39" s="87" t="str">
        <f>'1'!F12</f>
        <v>Monitoring</v>
      </c>
      <c r="D39" s="90"/>
      <c r="E39" s="90"/>
      <c r="F39" s="90"/>
      <c r="G39" s="90" t="str">
        <f>IFERROR(__xludf.DUMMYFUNCTION("""COMPUTED_VALUE"""),"Monitoring")</f>
        <v>Monitoring</v>
      </c>
      <c r="H39" s="90"/>
      <c r="I39" s="59" t="str">
        <f t="shared" si="28"/>
        <v>Monitoring</v>
      </c>
      <c r="J39" s="90"/>
      <c r="K39" s="60" t="str">
        <f t="shared" si="29"/>
        <v>Monitoring</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t="str">
        <f>IFERROR(__xludf.DUMMYFUNCTION("""COMPUTED_VALUE"""),"Others")</f>
        <v>Others</v>
      </c>
      <c r="H40" s="88"/>
      <c r="I40" s="65" t="str">
        <f t="shared" si="28"/>
        <v>Others</v>
      </c>
      <c r="J40" s="88"/>
      <c r="K40" s="66" t="str">
        <f t="shared" si="29"/>
        <v>Others</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8"/>
        <v/>
      </c>
      <c r="J41" s="90"/>
      <c r="K41" s="60" t="str">
        <f t="shared" si="29"/>
        <v>n.a.</v>
      </c>
      <c r="L41" s="91"/>
      <c r="M41" s="61">
        <v>5.0</v>
      </c>
      <c r="N41" s="62"/>
      <c r="O41" s="62"/>
      <c r="P41" s="62"/>
      <c r="Q41" s="62"/>
      <c r="R41" s="62"/>
      <c r="S41" s="62"/>
      <c r="T41" s="62"/>
      <c r="U41" s="63"/>
      <c r="V41" s="63"/>
      <c r="W41" s="63"/>
      <c r="X41" s="47"/>
      <c r="Y41" s="47"/>
      <c r="Z41" s="47"/>
    </row>
    <row r="42">
      <c r="A42" s="64"/>
      <c r="B42" s="16"/>
      <c r="C42" s="92" t="str">
        <f>'2'!D12</f>
        <v>Others</v>
      </c>
      <c r="D42" s="88"/>
      <c r="E42" s="88"/>
      <c r="F42" s="88"/>
      <c r="G42" s="88"/>
      <c r="H42" s="88"/>
      <c r="I42" s="65" t="str">
        <f t="shared" si="28"/>
        <v/>
      </c>
      <c r="J42" s="88"/>
      <c r="K42" s="66" t="str">
        <f t="shared" si="29"/>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8"/>
        <v/>
      </c>
      <c r="J43" s="90"/>
      <c r="K43" s="60" t="str">
        <f t="shared" si="29"/>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8"/>
        <v/>
      </c>
      <c r="J44" s="88"/>
      <c r="K44" s="66" t="str">
        <f t="shared" si="29"/>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8"/>
        <v/>
      </c>
      <c r="J45" s="90"/>
      <c r="K45" s="60" t="str">
        <f t="shared" si="29"/>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8"/>
        <v/>
      </c>
      <c r="J46" s="94"/>
      <c r="K46" s="75" t="str">
        <f t="shared" si="29"/>
        <v>n.a.</v>
      </c>
      <c r="L46" s="95"/>
      <c r="M46" s="96">
        <v>10.0</v>
      </c>
      <c r="N46" s="77"/>
      <c r="O46" s="77"/>
      <c r="P46" s="77"/>
      <c r="Q46" s="77"/>
      <c r="R46" s="77"/>
      <c r="S46" s="77"/>
      <c r="T46" s="77"/>
      <c r="U46" s="78"/>
      <c r="V46" s="56"/>
      <c r="W46" s="56"/>
      <c r="X46" s="45"/>
      <c r="Y46" s="45"/>
      <c r="Z46" s="45"/>
    </row>
    <row r="47">
      <c r="A47" s="79">
        <v>16.0</v>
      </c>
      <c r="B47" s="80"/>
      <c r="C47" s="81" t="str">
        <f>'1'!D18</f>
        <v>Manufacturing</v>
      </c>
      <c r="D47" s="82"/>
      <c r="E47" s="82"/>
      <c r="F47" s="82"/>
      <c r="G47" s="82" t="str">
        <f>IFERROR(__xludf.DUMMYFUNCTION("IFNA(UNIQUE(FILTER(C47:C56, C47:C56&lt;&gt;""n.a."")),""n.a."")"),"Manufacturing")</f>
        <v>Manufacturing</v>
      </c>
      <c r="H47" s="82"/>
      <c r="I47" s="83" t="str">
        <f t="shared" si="28"/>
        <v>Manufacturing</v>
      </c>
      <c r="J47" s="82"/>
      <c r="K47" s="84" t="str">
        <f t="shared" si="29"/>
        <v>Manufacturing</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8"/>
        <v/>
      </c>
      <c r="J48" s="88"/>
      <c r="K48" s="66" t="str">
        <f t="shared" si="29"/>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8"/>
        <v/>
      </c>
      <c r="J49" s="90"/>
      <c r="K49" s="60" t="str">
        <f t="shared" si="29"/>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8"/>
        <v/>
      </c>
      <c r="J50" s="88"/>
      <c r="K50" s="66" t="str">
        <f t="shared" si="29"/>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8"/>
        <v/>
      </c>
      <c r="J51" s="90"/>
      <c r="K51" s="60" t="str">
        <f t="shared" si="29"/>
        <v>n.a.</v>
      </c>
      <c r="L51" s="91"/>
      <c r="M51" s="61">
        <v>5.0</v>
      </c>
      <c r="N51" s="62"/>
      <c r="O51" s="62"/>
      <c r="P51" s="62"/>
      <c r="Q51" s="62"/>
      <c r="R51" s="62"/>
      <c r="S51" s="62"/>
      <c r="T51" s="62"/>
      <c r="U51" s="63"/>
      <c r="V51" s="63"/>
      <c r="W51" s="63"/>
      <c r="X51" s="47"/>
      <c r="Y51" s="47"/>
      <c r="Z51" s="47"/>
    </row>
    <row r="52">
      <c r="A52" s="64"/>
      <c r="B52" s="16"/>
      <c r="C52" s="92" t="str">
        <f>'2'!D18</f>
        <v>Manufacturing</v>
      </c>
      <c r="D52" s="88"/>
      <c r="E52" s="88"/>
      <c r="F52" s="88"/>
      <c r="G52" s="88"/>
      <c r="H52" s="88"/>
      <c r="I52" s="65" t="str">
        <f t="shared" si="28"/>
        <v/>
      </c>
      <c r="J52" s="88"/>
      <c r="K52" s="66" t="str">
        <f t="shared" si="29"/>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8"/>
        <v/>
      </c>
      <c r="J53" s="90"/>
      <c r="K53" s="60" t="str">
        <f t="shared" si="29"/>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8"/>
        <v/>
      </c>
      <c r="J54" s="88"/>
      <c r="K54" s="66" t="str">
        <f t="shared" si="29"/>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8"/>
        <v/>
      </c>
      <c r="J55" s="90"/>
      <c r="K55" s="60" t="str">
        <f t="shared" si="29"/>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8"/>
        <v/>
      </c>
      <c r="J56" s="94"/>
      <c r="K56" s="75" t="str">
        <f t="shared" si="29"/>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C57:C66&lt;&gt;""n.a."")),""n.a."")"),"Digital Twin")</f>
        <v>Digital Twin</v>
      </c>
      <c r="H57" s="97"/>
      <c r="I57" s="83" t="str">
        <f t="shared" si="28"/>
        <v>Digital Twin</v>
      </c>
      <c r="J57" s="97"/>
      <c r="K57" s="84" t="str">
        <f t="shared" si="29"/>
        <v>Digital Twin</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t="str">
        <f>IFERROR(__xludf.DUMMYFUNCTION("""COMPUTED_VALUE"""),"DevOps")</f>
        <v>DevOps</v>
      </c>
      <c r="H58" s="88"/>
      <c r="I58" s="65" t="str">
        <f t="shared" si="28"/>
        <v>DevOps</v>
      </c>
      <c r="J58" s="88"/>
      <c r="K58" s="66" t="str">
        <f t="shared" si="29"/>
        <v>DevOps</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t="str">
        <f>IFERROR(__xludf.DUMMYFUNCTION("""COMPUTED_VALUE"""),"Life Cycle")</f>
        <v>Life Cycle</v>
      </c>
      <c r="H59" s="90"/>
      <c r="I59" s="59" t="str">
        <f t="shared" si="28"/>
        <v>Life Cycle</v>
      </c>
      <c r="J59" s="90"/>
      <c r="K59" s="60" t="str">
        <f t="shared" si="29"/>
        <v>Life Cycle</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t="str">
        <f>IFERROR(__xludf.DUMMYFUNCTION("""COMPUTED_VALUE"""),"Cyber Physical Production System")</f>
        <v>Cyber Physical Production System</v>
      </c>
      <c r="H60" s="88"/>
      <c r="I60" s="65" t="str">
        <f t="shared" si="28"/>
        <v>Cyber Physical Production System</v>
      </c>
      <c r="J60" s="88"/>
      <c r="K60" s="66" t="str">
        <f t="shared" si="29"/>
        <v>Cyber Physical Production System</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8"/>
        <v/>
      </c>
      <c r="J61" s="90"/>
      <c r="K61" s="60" t="str">
        <f t="shared" si="29"/>
        <v>n.a.</v>
      </c>
      <c r="L61" s="91"/>
      <c r="M61" s="61">
        <v>5.0</v>
      </c>
      <c r="N61" s="62"/>
      <c r="O61" s="62"/>
      <c r="P61" s="62"/>
      <c r="Q61" s="62"/>
      <c r="R61" s="62"/>
      <c r="S61" s="62"/>
      <c r="T61" s="62"/>
      <c r="U61" s="63"/>
      <c r="V61" s="63"/>
      <c r="W61" s="63"/>
      <c r="X61" s="47"/>
      <c r="Y61" s="47"/>
      <c r="Z61" s="47"/>
    </row>
    <row r="62">
      <c r="A62" s="64"/>
      <c r="B62" s="16"/>
      <c r="C62" s="92" t="str">
        <f>IF(ISBLANK('2'!D19),"n.a.",'2'!D19)</f>
        <v>Digital Twin</v>
      </c>
      <c r="D62" s="88"/>
      <c r="E62" s="88"/>
      <c r="F62" s="88"/>
      <c r="G62" s="88"/>
      <c r="H62" s="88"/>
      <c r="I62" s="65" t="str">
        <f t="shared" si="28"/>
        <v/>
      </c>
      <c r="J62" s="88"/>
      <c r="K62" s="66" t="str">
        <f t="shared" si="29"/>
        <v>n.a.</v>
      </c>
      <c r="L62" s="89"/>
      <c r="M62" s="67">
        <v>6.0</v>
      </c>
      <c r="N62" s="55"/>
      <c r="O62" s="55"/>
      <c r="P62" s="55"/>
      <c r="Q62" s="55"/>
      <c r="R62" s="55"/>
      <c r="S62" s="55"/>
      <c r="T62" s="55"/>
      <c r="U62" s="56"/>
      <c r="V62" s="56"/>
      <c r="W62" s="56"/>
      <c r="X62" s="45"/>
      <c r="Y62" s="45"/>
      <c r="Z62" s="45"/>
    </row>
    <row r="63">
      <c r="A63" s="57"/>
      <c r="B63" s="21"/>
      <c r="C63" s="92" t="str">
        <f>IF(ISBLANK('2'!E19),"n.a.",'2'!E19)</f>
        <v>DevOps</v>
      </c>
      <c r="D63" s="90"/>
      <c r="E63" s="90"/>
      <c r="F63" s="90"/>
      <c r="G63" s="90"/>
      <c r="H63" s="90"/>
      <c r="I63" s="59" t="str">
        <f t="shared" si="28"/>
        <v/>
      </c>
      <c r="J63" s="90"/>
      <c r="K63" s="60" t="str">
        <f t="shared" si="29"/>
        <v>n.a.</v>
      </c>
      <c r="L63" s="91"/>
      <c r="M63" s="61">
        <v>7.0</v>
      </c>
      <c r="N63" s="62"/>
      <c r="O63" s="62"/>
      <c r="P63" s="62"/>
      <c r="Q63" s="62"/>
      <c r="R63" s="62"/>
      <c r="S63" s="62"/>
      <c r="T63" s="62"/>
      <c r="U63" s="63"/>
      <c r="V63" s="63"/>
      <c r="W63" s="63"/>
      <c r="X63" s="47"/>
      <c r="Y63" s="47"/>
      <c r="Z63" s="47"/>
    </row>
    <row r="64">
      <c r="A64" s="64"/>
      <c r="B64" s="16"/>
      <c r="C64" s="92" t="str">
        <f>IF(ISBLANK('2'!F19),"n.a.",'2'!F19)</f>
        <v>Life Cycle</v>
      </c>
      <c r="D64" s="88"/>
      <c r="E64" s="88"/>
      <c r="F64" s="88"/>
      <c r="G64" s="88"/>
      <c r="H64" s="88"/>
      <c r="I64" s="65" t="str">
        <f t="shared" si="28"/>
        <v/>
      </c>
      <c r="J64" s="88"/>
      <c r="K64" s="66" t="str">
        <f t="shared" si="29"/>
        <v>n.a.</v>
      </c>
      <c r="L64" s="89"/>
      <c r="M64" s="67">
        <v>8.0</v>
      </c>
      <c r="N64" s="55"/>
      <c r="O64" s="55"/>
      <c r="P64" s="55"/>
      <c r="Q64" s="55"/>
      <c r="R64" s="55"/>
      <c r="S64" s="55"/>
      <c r="T64" s="55"/>
      <c r="U64" s="56"/>
      <c r="V64" s="56"/>
      <c r="W64" s="56"/>
      <c r="X64" s="45"/>
      <c r="Y64" s="45"/>
      <c r="Z64" s="45"/>
    </row>
    <row r="65">
      <c r="A65" s="57"/>
      <c r="B65" s="21"/>
      <c r="C65" s="92" t="str">
        <f>IF(ISBLANK('2'!G19),"n.a.",'2'!G19)</f>
        <v>Cyber Physical Production System</v>
      </c>
      <c r="D65" s="90"/>
      <c r="E65" s="90"/>
      <c r="F65" s="90"/>
      <c r="G65" s="90"/>
      <c r="H65" s="90"/>
      <c r="I65" s="59" t="str">
        <f t="shared" si="28"/>
        <v/>
      </c>
      <c r="J65" s="90"/>
      <c r="K65" s="60" t="str">
        <f t="shared" si="29"/>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8"/>
        <v/>
      </c>
      <c r="J66" s="94"/>
      <c r="K66" s="75" t="str">
        <f t="shared" si="29"/>
        <v>n.a.</v>
      </c>
      <c r="L66" s="95"/>
      <c r="M66" s="96">
        <v>10.0</v>
      </c>
      <c r="N66" s="55"/>
      <c r="O66" s="55"/>
      <c r="P66" s="55"/>
      <c r="Q66" s="55"/>
      <c r="R66" s="55"/>
      <c r="S66" s="55"/>
      <c r="T66" s="55"/>
      <c r="U66" s="56"/>
      <c r="V66" s="56"/>
      <c r="W66" s="56"/>
      <c r="X66" s="45"/>
      <c r="Y66" s="45"/>
      <c r="Z66" s="45"/>
    </row>
    <row r="67">
      <c r="A67" s="79">
        <v>13.0</v>
      </c>
      <c r="B67" s="21">
        <v>1.0</v>
      </c>
      <c r="C67" s="13" t="str">
        <f>'1'!D13</f>
        <v>Workshop</v>
      </c>
      <c r="D67" s="13" t="str">
        <f>'1'!E13</f>
        <v>SAFECOMP 2020</v>
      </c>
      <c r="E67" s="59" t="str">
        <f t="shared" ref="E67:E68" si="30">CONCATENATE(C67,"---",D67)</f>
        <v>Workshop---SAFECOMP 2020</v>
      </c>
      <c r="F67" s="59"/>
      <c r="G67" s="59" t="str">
        <f>IFERROR(__xludf.DUMMYFUNCTION("IFNA(UNIQUE(FILTER(E67:E68, E67:E68&lt;&gt;""n.a"")),""n.a."")"),"Workshop---SAFECOMP 2020")</f>
        <v>Workshop---SAFECOMP 2020</v>
      </c>
      <c r="H67" s="59"/>
      <c r="I67" s="59" t="str">
        <f>IFERROR(__xludf.DUMMYFUNCTION("IFERROR(SPLIT($G67,""---""),"""")"),"Workshop")</f>
        <v>Workshop</v>
      </c>
      <c r="J67" s="59" t="str">
        <f>IFERROR(__xludf.DUMMYFUNCTION("""COMPUTED_VALUE"""),"SAFECOMP 2020")</f>
        <v>SAFECOMP 2020</v>
      </c>
      <c r="K67" s="60" t="str">
        <f t="shared" si="29"/>
        <v>Workshop</v>
      </c>
      <c r="L67" s="60" t="str">
        <f>IF(NOT(J67=""),J67,"n.a.")</f>
        <v>SAFECOMP 2020</v>
      </c>
      <c r="M67" s="61">
        <v>1.0</v>
      </c>
      <c r="N67" s="62"/>
      <c r="O67" s="62"/>
      <c r="P67" s="62"/>
      <c r="Q67" s="62"/>
      <c r="R67" s="62"/>
      <c r="S67" s="62"/>
      <c r="T67" s="62"/>
      <c r="U67" s="63"/>
      <c r="V67" s="63"/>
      <c r="W67" s="63"/>
      <c r="X67" s="47"/>
      <c r="Y67" s="47"/>
      <c r="Z67" s="47"/>
    </row>
    <row r="68">
      <c r="A68" s="71"/>
      <c r="B68" s="16">
        <v>2.0</v>
      </c>
      <c r="C68" s="26" t="str">
        <f>'2'!D13</f>
        <v>Workshop</v>
      </c>
      <c r="D68" s="26" t="str">
        <f>'2'!E13</f>
        <v>Computer Safety, Reliability, and Security. SAFECOMP 2020 Workshops</v>
      </c>
      <c r="E68" s="65" t="str">
        <f t="shared" si="30"/>
        <v>Workshop---Computer Safety, Reliability, and Security. SAFECOMP 2020 Workshops</v>
      </c>
      <c r="F68" s="65"/>
      <c r="G68" s="65" t="str">
        <f>IFERROR(__xludf.DUMMYFUNCTION("""COMPUTED_VALUE"""),"Workshop---Computer Safety, Reliability, and Security. SAFECOMP 2020 Workshops")</f>
        <v>Workshop---Computer Safety, Reliability, and Security. SAFECOMP 2020 Workshops</v>
      </c>
      <c r="H68" s="65"/>
      <c r="I68" s="65" t="str">
        <f>IFERROR(__xludf.DUMMYFUNCTION("IFERROR(SPLIT($G68,""---""),"""")"),"Workshop")</f>
        <v>Workshop</v>
      </c>
      <c r="J68" s="65" t="str">
        <f>IFERROR(__xludf.DUMMYFUNCTION("""COMPUTED_VALUE"""),"Computer Safety, Reliability, and Security. SAFECOMP 2020 Workshops")</f>
        <v>Computer Safety, Reliability, and Security. SAFECOMP 2020 Workshops</v>
      </c>
      <c r="K68" s="66" t="str">
        <f t="shared" si="29"/>
        <v>Workshop</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38</v>
      </c>
      <c r="E4" s="117"/>
      <c r="F4" s="117"/>
      <c r="G4" s="117"/>
      <c r="H4" s="117"/>
      <c r="I4" s="117"/>
      <c r="J4" s="118"/>
      <c r="K4" s="119"/>
      <c r="L4" s="119"/>
      <c r="M4" s="119"/>
      <c r="N4" s="119"/>
      <c r="O4" s="119"/>
      <c r="P4" s="119"/>
      <c r="Q4" s="119"/>
      <c r="R4" s="119"/>
      <c r="S4" s="119"/>
      <c r="T4" s="119"/>
      <c r="U4" s="119"/>
      <c r="V4" s="120" t="s">
        <v>39</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39</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39</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39</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39</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39</v>
      </c>
      <c r="W9" s="128"/>
    </row>
    <row r="10">
      <c r="A10" s="104">
        <v>2.0</v>
      </c>
      <c r="B10" s="134">
        <v>8.0</v>
      </c>
      <c r="C10" s="134" t="s">
        <v>15</v>
      </c>
      <c r="D10" s="136">
        <v>0.0</v>
      </c>
      <c r="E10" s="137"/>
      <c r="F10" s="137"/>
      <c r="G10" s="137"/>
      <c r="H10" s="137"/>
      <c r="I10" s="137"/>
      <c r="J10" s="118"/>
      <c r="K10" s="138"/>
      <c r="L10" s="138"/>
      <c r="M10" s="138"/>
      <c r="N10" s="138"/>
      <c r="O10" s="138"/>
      <c r="P10" s="138"/>
      <c r="Q10" s="138"/>
      <c r="R10" s="138"/>
      <c r="S10" s="138"/>
      <c r="T10" s="138"/>
      <c r="U10" s="138"/>
      <c r="V10" s="129" t="s">
        <v>39</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39</v>
      </c>
      <c r="W11" s="142"/>
    </row>
    <row r="12">
      <c r="A12" s="104" t="s">
        <v>32</v>
      </c>
      <c r="B12" s="134">
        <v>10.0</v>
      </c>
      <c r="C12" s="134" t="s">
        <v>17</v>
      </c>
      <c r="D12" s="136" t="s">
        <v>40</v>
      </c>
      <c r="E12" s="136" t="s">
        <v>41</v>
      </c>
      <c r="F12" s="136" t="s">
        <v>42</v>
      </c>
      <c r="G12" s="136" t="s">
        <v>37</v>
      </c>
      <c r="H12" s="136" t="s">
        <v>37</v>
      </c>
      <c r="I12" s="137"/>
      <c r="J12" s="118"/>
      <c r="K12" s="119"/>
      <c r="L12" s="119"/>
      <c r="M12" s="119"/>
      <c r="N12" s="119"/>
      <c r="O12" s="119"/>
      <c r="P12" s="119"/>
      <c r="Q12" s="119"/>
      <c r="R12" s="119"/>
      <c r="S12" s="119"/>
      <c r="T12" s="119"/>
      <c r="U12" s="119"/>
      <c r="V12" s="129" t="s">
        <v>39</v>
      </c>
      <c r="W12" s="121"/>
    </row>
    <row r="13">
      <c r="A13" s="122">
        <v>3.0</v>
      </c>
      <c r="B13" s="130">
        <v>11.0</v>
      </c>
      <c r="C13" s="130" t="s">
        <v>18</v>
      </c>
      <c r="D13" s="132" t="s">
        <v>43</v>
      </c>
      <c r="E13" s="143" t="s">
        <v>44</v>
      </c>
      <c r="F13" s="144"/>
      <c r="G13" s="144"/>
      <c r="H13" s="137"/>
      <c r="I13" s="137"/>
      <c r="J13" s="118"/>
      <c r="K13" s="119"/>
      <c r="L13" s="119"/>
      <c r="M13" s="119"/>
      <c r="N13" s="119"/>
      <c r="O13" s="119"/>
      <c r="P13" s="119"/>
      <c r="Q13" s="119"/>
      <c r="R13" s="119"/>
      <c r="S13" s="119"/>
      <c r="T13" s="119"/>
      <c r="U13" s="119"/>
      <c r="V13" s="127" t="s">
        <v>39</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39</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39</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39</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39</v>
      </c>
      <c r="W17" s="128"/>
    </row>
    <row r="18">
      <c r="A18" s="104">
        <v>3.0</v>
      </c>
      <c r="B18" s="151">
        <v>16.0</v>
      </c>
      <c r="C18" s="114" t="s">
        <v>23</v>
      </c>
      <c r="D18" s="116" t="s">
        <v>45</v>
      </c>
      <c r="E18" s="116" t="s">
        <v>37</v>
      </c>
      <c r="F18" s="116" t="s">
        <v>37</v>
      </c>
      <c r="G18" s="116" t="s">
        <v>37</v>
      </c>
      <c r="H18" s="116" t="s">
        <v>37</v>
      </c>
      <c r="I18" s="137"/>
      <c r="J18" s="118"/>
      <c r="K18" s="119"/>
      <c r="L18" s="119"/>
      <c r="M18" s="119"/>
      <c r="N18" s="119"/>
      <c r="O18" s="119"/>
      <c r="P18" s="119"/>
      <c r="Q18" s="119"/>
      <c r="R18" s="119"/>
      <c r="S18" s="119"/>
      <c r="T18" s="119"/>
      <c r="U18" s="119"/>
      <c r="V18" s="129" t="s">
        <v>46</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39</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39</v>
      </c>
      <c r="W20" s="109"/>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48</v>
      </c>
      <c r="D25" s="174" t="s">
        <v>49</v>
      </c>
      <c r="J25" s="24"/>
      <c r="K25" s="24"/>
      <c r="L25" s="24"/>
      <c r="M25" s="24"/>
      <c r="N25" s="24"/>
      <c r="O25" s="24"/>
      <c r="P25" s="24"/>
      <c r="Q25" s="24"/>
      <c r="R25" s="24"/>
      <c r="S25" s="24"/>
      <c r="T25" s="24"/>
      <c r="U25" s="24"/>
      <c r="V25" s="24"/>
      <c r="W25" s="24"/>
    </row>
    <row r="26">
      <c r="A26" s="175" t="s">
        <v>50</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c r="W32" s="109"/>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c r="W33" s="113"/>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c r="W34" s="109"/>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59</v>
      </c>
    </row>
    <row r="3" ht="27.75" customHeight="1">
      <c r="B3" s="110"/>
      <c r="C3" s="110"/>
      <c r="D3" s="111" t="s">
        <v>36</v>
      </c>
      <c r="E3" s="111" t="s">
        <v>60</v>
      </c>
      <c r="F3" s="111" t="s">
        <v>36</v>
      </c>
      <c r="G3" s="111" t="s">
        <v>61</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62</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62</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62</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62</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62</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62</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v>0.0</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62</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63</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43</v>
      </c>
      <c r="E13" s="216" t="s">
        <v>64</v>
      </c>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45</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t="s">
        <v>65</v>
      </c>
      <c r="E19" s="153" t="s">
        <v>36</v>
      </c>
      <c r="F19" s="226" t="s">
        <v>66</v>
      </c>
      <c r="G19" s="226" t="s">
        <v>67</v>
      </c>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1" t="s">
        <v>67</v>
      </c>
      <c r="G20" s="230"/>
      <c r="H20" s="230"/>
      <c r="I20" s="230"/>
      <c r="J20" s="232"/>
      <c r="K20" s="232"/>
      <c r="L20" s="232"/>
      <c r="M20" s="232"/>
      <c r="N20" s="232"/>
      <c r="O20" s="232"/>
      <c r="P20" s="232"/>
      <c r="Q20" s="232"/>
      <c r="R20" s="232"/>
      <c r="S20" s="232"/>
      <c r="T20" s="232"/>
      <c r="U20" s="232"/>
      <c r="V20" s="203" t="s">
        <v>68</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48</v>
      </c>
      <c r="D25" s="174" t="s">
        <v>69</v>
      </c>
      <c r="J25" s="24"/>
      <c r="K25" s="24"/>
      <c r="L25" s="24"/>
      <c r="M25" s="24"/>
      <c r="N25" s="24"/>
      <c r="O25" s="24"/>
      <c r="P25" s="24"/>
      <c r="Q25" s="24"/>
      <c r="R25" s="24"/>
      <c r="S25" s="24"/>
      <c r="T25" s="24"/>
      <c r="U25" s="24"/>
      <c r="V25" s="24"/>
    </row>
    <row r="26">
      <c r="A26" s="175" t="s">
        <v>50</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70</v>
      </c>
    </row>
    <row r="3" ht="102.0" customHeight="1">
      <c r="B3" s="110"/>
      <c r="C3" s="110"/>
      <c r="D3" s="111" t="s">
        <v>34</v>
      </c>
      <c r="E3" s="111" t="s">
        <v>61</v>
      </c>
      <c r="F3" s="111" t="s">
        <v>36</v>
      </c>
      <c r="G3" s="111" t="s">
        <v>61</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62</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62</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62</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62</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62</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62</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v>0.0</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62</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2"/>
      <c r="K20" s="232"/>
      <c r="L20" s="232"/>
      <c r="M20" s="232"/>
      <c r="N20" s="232"/>
      <c r="O20" s="232"/>
      <c r="P20" s="232"/>
      <c r="Q20" s="232"/>
      <c r="R20" s="232"/>
      <c r="S20" s="232"/>
      <c r="T20" s="232"/>
      <c r="U20" s="232"/>
      <c r="V20" s="203" t="s">
        <v>39</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48</v>
      </c>
      <c r="D25" s="174" t="s">
        <v>37</v>
      </c>
      <c r="J25" s="24"/>
      <c r="K25" s="24"/>
      <c r="L25" s="24"/>
      <c r="M25" s="24"/>
      <c r="N25" s="24"/>
      <c r="O25" s="24"/>
      <c r="P25" s="24"/>
      <c r="Q25" s="24"/>
      <c r="R25" s="24"/>
      <c r="S25" s="24"/>
      <c r="T25" s="24"/>
      <c r="U25" s="24"/>
      <c r="V25" s="24"/>
    </row>
    <row r="26">
      <c r="A26" s="175" t="s">
        <v>50</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51</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52</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53</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54</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50</v>
      </c>
      <c r="B32" s="193"/>
      <c r="C32" s="194" t="s">
        <v>55</v>
      </c>
      <c r="D32" s="195"/>
      <c r="E32" s="195"/>
      <c r="F32" s="195"/>
      <c r="G32" s="195"/>
      <c r="H32" s="195"/>
      <c r="I32" s="195"/>
      <c r="J32" s="195"/>
      <c r="K32" s="195"/>
      <c r="L32" s="195"/>
      <c r="M32" s="195"/>
      <c r="N32" s="195"/>
      <c r="O32" s="195"/>
      <c r="P32" s="195"/>
      <c r="Q32" s="195"/>
      <c r="R32" s="195"/>
      <c r="S32" s="195"/>
      <c r="T32" s="195"/>
      <c r="U32" s="195"/>
      <c r="V32" s="195"/>
    </row>
    <row r="33">
      <c r="A33" s="196" t="s">
        <v>51</v>
      </c>
      <c r="B33" s="190"/>
      <c r="C33" s="196" t="s">
        <v>56</v>
      </c>
      <c r="D33" s="191"/>
      <c r="E33" s="191"/>
      <c r="F33" s="191"/>
      <c r="G33" s="191"/>
      <c r="H33" s="191"/>
      <c r="I33" s="191"/>
      <c r="J33" s="191"/>
      <c r="K33" s="191"/>
      <c r="L33" s="191"/>
      <c r="M33" s="191"/>
      <c r="N33" s="191"/>
      <c r="O33" s="191"/>
      <c r="P33" s="191"/>
      <c r="Q33" s="191"/>
      <c r="R33" s="191"/>
      <c r="S33" s="191"/>
      <c r="T33" s="191"/>
      <c r="U33" s="191"/>
      <c r="V33" s="191"/>
    </row>
    <row r="34">
      <c r="A34" s="192" t="s">
        <v>52</v>
      </c>
      <c r="B34" s="193"/>
      <c r="C34" s="192" t="s">
        <v>57</v>
      </c>
      <c r="D34" s="195"/>
      <c r="E34" s="195"/>
      <c r="F34" s="195"/>
      <c r="G34" s="195"/>
      <c r="H34" s="195"/>
      <c r="I34" s="195"/>
      <c r="J34" s="195"/>
      <c r="K34" s="195"/>
      <c r="L34" s="195"/>
      <c r="M34" s="195"/>
      <c r="N34" s="195"/>
      <c r="O34" s="195"/>
      <c r="P34" s="195"/>
      <c r="Q34" s="195"/>
      <c r="R34" s="195"/>
      <c r="S34" s="195"/>
      <c r="T34" s="195"/>
      <c r="U34" s="195"/>
      <c r="V34" s="195"/>
    </row>
    <row r="35">
      <c r="A35" s="196" t="s">
        <v>53</v>
      </c>
      <c r="B35" s="190"/>
      <c r="C35" s="197" t="s">
        <v>58</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