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<sst xmlns="http://schemas.openxmlformats.org/spreadsheetml/2006/main" count="234" uniqueCount="70">
  <si>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</si>
  <si>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</si>
  <si>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</si>
  <si>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</si>
  <si>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</si>
  <si>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</si>
  <si>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</si>
  <si>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</si>
  <si>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</si>
  <si>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</si>
  <si>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</si>
  <si>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</si>
  <si>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</si>
  <si>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</si>
  <si>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</si>
  <si>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</si>
  <si>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</si>
  <si>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</si>
  <si>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</si>
  <si>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</si>
  <si>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</si>
  <si>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</si>
  <si>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</si>
  <si>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</si>
  <si>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</si>
  <si>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</si>
  <si>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</si>
  <si>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</si>
  <si>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</si>
  <si>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</si>
  <si>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</si>
  <si>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This paper presents a runtime verification architecture, implementing a software systems that can monitor the quality of other software systems with logic-labelled finite-state machines (LLFSMs) formal language for the specification</t>
  </si>
  <si>
    <t>MDE</t>
  </si>
  <si>
    <t>Process</t>
  </si>
  <si>
    <t>Product</t>
  </si>
  <si>
    <t>AI/ML</t>
  </si>
  <si>
    <t>n.a.</t>
  </si>
  <si>
    <t>&lt;add your comment here if any&gt;</t>
  </si>
  <si>
    <t>N</t>
  </si>
  <si>
    <t>System that controls traffic lights on an intersection between roads going North-South (NS) and East-West (EW), LandShark unmanned ground vehicle (UGV) robot</t>
  </si>
  <si>
    <t>Modelling</t>
  </si>
  <si>
    <t>Monitoring</t>
  </si>
  <si>
    <t>Testing</t>
  </si>
  <si>
    <t>Conference</t>
  </si>
  <si>
    <t>MODELSWARD 2017: Model-Driven Engineering and Software Development</t>
  </si>
  <si>
    <t>Robotics and Embedded Systems</t>
  </si>
  <si>
    <t>Model-based Testing and Validation</t>
  </si>
  <si>
    <t>Enactment and Execution</t>
  </si>
  <si>
    <t>Reasoning about Models</t>
  </si>
  <si>
    <t>RQs</t>
  </si>
  <si>
    <t>2,3</t>
  </si>
  <si>
    <t>The paper introduces logic-labelled finite state machine LLFSM as an executable model for runtime verification of quality concerns on CPSs. LLFSM can be considered a MDE resource (i.e., a behavioral DSL ). Such a MDE Resource is used in three case studies. The underlying model-driven process is left implicit, but it is there. Actually only the MDE aspect is discussed. No further information are provided concerning DevOps or AI/ML. AI/ML is mentioned mostly at the end of the document and there is no evident contribution combining the LLFSM to any AI/ML approaches. For this reason that paper has to be excluded.</t>
  </si>
  <si>
    <t>Resource</t>
  </si>
  <si>
    <t>Y</t>
  </si>
  <si>
    <t>Requirements</t>
  </si>
  <si>
    <t>MODELSWARD</t>
  </si>
  <si>
    <t>application domain independent</t>
  </si>
  <si>
    <t>Future research directions (as stated by authors, if any)</t>
  </si>
  <si>
    <t xml:space="preserve">Reviewer </t>
  </si>
  <si>
    <t>Luca Berardinelli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</si>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</sst>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1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32" fillId="4" fontId="2" numFmtId="1" xfId="0" applyAlignment="1" applyBorder="1" applyFont="1" applyNumberFormat="1">
      <alignment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This paper presents a runtime verification architecture, implementing a software systems that can monitor the quality of other software systems with logic-labelled finite-state machines (LLFSMs) formal language for the specification</v>
      </c>
      <c r="V2" s="10" t="str">
        <f>'2'!V2</f>
        <v>The paper introduces logic-labelled finite state machine LLFSM as an executable model for runtime verification of quality concerns on CPSs. LLFSM can be considered a MDE resource (i.e., a behavioral DSL ). Such a MDE Resource is used in three case studies. The underlying model-driven process is left implicit, but it is there. Actually only the MDE aspect is discussed. No further information are provided concerning DevOps or AI/ML. AI/ML is mentioned mostly at the end of the document and there is no evident contribution combining the LLFSM to any AI/ML approaches. For this reason that paper has to be excluded.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MDE</v>
      </c>
      <c r="F3" s="13" t="str">
        <f t="shared" si="2"/>
        <v>Product</v>
      </c>
      <c r="G3" s="13" t="str">
        <f t="shared" ref="G3:H3" si="3">K27</f>
        <v>AI/ML</v>
      </c>
      <c r="H3" s="13" t="str">
        <f t="shared" si="3"/>
        <v>Process</v>
      </c>
      <c r="I3" s="13" t="str">
        <f t="shared" ref="I3:J3" si="4">K28</f>
        <v>MDE</v>
      </c>
      <c r="J3" s="13" t="str">
        <f t="shared" si="4"/>
        <v>Resource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 t="str">
        <f>IF(NOT('1'!C10='2'!D10),IF('1'!C10="n.a.",'2'!D10,IF('2'!D10="n.a.",'1'!C10,"Conflict")),'1'!C10) </f>
        <v>Conflict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System that controls traffic lights on an intersection between roads going North-South (NS) and East-West (EW), LandShark unmanned ground vehicle (UGV) robot</v>
      </c>
      <c r="V10" s="20" t="str">
        <f>'2'!V10</f>
        <v>&lt;add your comment here if any&gt;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Monitoring</v>
      </c>
      <c r="E12" s="18" t="str">
        <f>K39</f>
        <v>Testing</v>
      </c>
      <c r="F12" s="18" t="str">
        <f>K40</f>
        <v>Requirements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#REF!</v>
      </c>
      <c r="D13" s="25" t="str">
        <f t="shared" si="13"/>
        <v>n.a.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Robotics and Embedded Systems</v>
      </c>
      <c r="V18" s="20" t="str">
        <f>'2'!V18</f>
        <v>&lt;add your comment here if any&gt;</v>
      </c>
      <c r="W18" s="11">
        <f t="shared" si="11"/>
        <v>1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Model-based Testing and Validation</v>
      </c>
      <c r="D19" s="29" t="str">
        <f>K58</f>
        <v>Enactment and Execution</v>
      </c>
      <c r="E19" s="29" t="str">
        <f>K59</f>
        <v>Reasoning about Models</v>
      </c>
      <c r="F19" s="29" t="str">
        <f>K60</f>
        <v>n.a.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32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18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MDE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MDE</v>
      </c>
      <c r="D26" s="53" t="str">
        <f>'1'!F$3</f>
        <v>Product</v>
      </c>
      <c r="E26" s="59" t="str">
        <f t="shared" si="18"/>
        <v>MDE Product</v>
      </c>
      <c r="F26" s="59"/>
      <c r="G26" s="59" t="str">
        <f>IFERROR(__xludf.DUMMYFUNCTION("""COMPUTED_VALUE"""),"MDE Product")</f>
        <v>MDE Product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IFERROR(__xludf.DUMMYFUNCTION("""COMPUTED_VALUE"""),"Product")</f>
        <v>Product</v>
      </c>
      <c r="K26" s="60" t="str">
        <f t="shared" ref="K26:L26" si="19">IF(NOT(I26=""),I26,"n.a.")</f>
        <v>MDE</v>
      </c>
      <c r="L26" s="60" t="str">
        <f t="shared" si="19"/>
        <v>Product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AI/ML</v>
      </c>
      <c r="D27" s="53" t="str">
        <f>'1'!H$3</f>
        <v>Process</v>
      </c>
      <c r="E27" s="54" t="str">
        <f t="shared" si="18"/>
        <v>AI/ML Process</v>
      </c>
      <c r="F27" s="54"/>
      <c r="G27" s="54" t="str">
        <f>IFERROR(__xludf.DUMMYFUNCTION("""COMPUTED_VALUE"""),"AI/ML Process")</f>
        <v>AI/ML Process</v>
      </c>
      <c r="H27" s="54"/>
      <c r="I27" s="54" t="str">
        <f>IFERROR(__xludf.DUMMYFUNCTION("IFERROR(SPLIT($G27,"" ""),"""")"),"AI/ML")</f>
        <v>AI/ML</v>
      </c>
      <c r="J27" s="54" t="str">
        <f>IFERROR(__xludf.DUMMYFUNCTION("""COMPUTED_VALUE"""),"Process")</f>
        <v>Process</v>
      </c>
      <c r="K27" s="55" t="str">
        <f t="shared" ref="K27:L27" si="20">IF(NOT(I27=""),I27,"n.a.")</f>
        <v>AI/ML</v>
      </c>
      <c r="L27" s="55" t="str">
        <f t="shared" si="20"/>
        <v>Process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Resource</v>
      </c>
      <c r="E28" s="59" t="str">
        <f t="shared" si="18"/>
        <v>MDE Resource</v>
      </c>
      <c r="F28" s="59"/>
      <c r="G28" s="59" t="str">
        <f>IFERROR(__xludf.DUMMYFUNCTION("""COMPUTED_VALUE"""),"MDE Resource")</f>
        <v>MDE Resource</v>
      </c>
      <c r="H28" s="59"/>
      <c r="I28" s="59" t="str">
        <f>IFERROR(__xludf.DUMMYFUNCTION("IFERROR(SPLIT($G28,"" ""),"""")"),"MDE")</f>
        <v>MDE</v>
      </c>
      <c r="J28" s="59" t="str">
        <f>IFERROR(__xludf.DUMMYFUNCTION("""COMPUTED_VALUE"""),"Resource")</f>
        <v>Resource</v>
      </c>
      <c r="K28" s="60" t="str">
        <f t="shared" ref="K28:L28" si="21">IF(NOT(I28=""),I28,"n.a.")</f>
        <v>MDE</v>
      </c>
      <c r="L28" s="60" t="str">
        <f t="shared" si="21"/>
        <v>Resource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MDE</v>
      </c>
      <c r="D29" s="62" t="str">
        <f>'2'!G$3</f>
        <v>Process</v>
      </c>
      <c r="E29" s="54" t="str">
        <f t="shared" si="18"/>
        <v>MDE Process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7">G37</f>
        <v>Modelling</v>
      </c>
      <c r="J37" s="75"/>
      <c r="K37" s="77" t="str">
        <f t="shared" ref="K37:K68" si="28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Monitoring</v>
      </c>
      <c r="D38" s="81"/>
      <c r="E38" s="81"/>
      <c r="F38" s="81"/>
      <c r="G38" s="81" t="str">
        <f>IFERROR(__xludf.DUMMYFUNCTION("""COMPUTED_VALUE"""),"Monitoring")</f>
        <v>Monitoring</v>
      </c>
      <c r="H38" s="81"/>
      <c r="I38" s="59" t="str">
        <f t="shared" si="27"/>
        <v>Monitoring</v>
      </c>
      <c r="J38" s="81"/>
      <c r="K38" s="60" t="str">
        <f t="shared" si="28"/>
        <v>Monitoring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Testing</v>
      </c>
      <c r="D39" s="83"/>
      <c r="E39" s="83"/>
      <c r="F39" s="83"/>
      <c r="G39" s="83" t="str">
        <f>IFERROR(__xludf.DUMMYFUNCTION("""COMPUTED_VALUE"""),"Testing")</f>
        <v>Testing</v>
      </c>
      <c r="H39" s="83"/>
      <c r="I39" s="54" t="str">
        <f t="shared" si="27"/>
        <v>Testing</v>
      </c>
      <c r="J39" s="83"/>
      <c r="K39" s="55" t="str">
        <f t="shared" si="28"/>
        <v>Testing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 t="str">
        <f>IFERROR(__xludf.DUMMYFUNCTION("""COMPUTED_VALUE"""),"Requirements")</f>
        <v>Requirements</v>
      </c>
      <c r="H40" s="81"/>
      <c r="I40" s="59" t="str">
        <f t="shared" si="27"/>
        <v>Requirements</v>
      </c>
      <c r="J40" s="81"/>
      <c r="K40" s="60" t="str">
        <f t="shared" si="28"/>
        <v>Requirements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Modelling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Monitoring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Testing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Requirements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n.a.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application domain independent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Model-based Testing and Validation</v>
      </c>
      <c r="D57" s="90"/>
      <c r="E57" s="90"/>
      <c r="F57" s="90"/>
      <c r="G57" s="75" t="str">
        <f>IFERROR(__xludf.DUMMYFUNCTION("IFNA(UNIQUE(FILTER(C57:C66, C57:C66&lt;&gt;""n.a."")),""n.a."")"),"Model-based Testing and Validation")</f>
        <v>Model-based Testing and Validation</v>
      </c>
      <c r="H57" s="90"/>
      <c r="I57" s="76" t="str">
        <f t="shared" si="27"/>
        <v>Model-based Testing and Validation</v>
      </c>
      <c r="J57" s="90"/>
      <c r="K57" s="77" t="str">
        <f t="shared" si="28"/>
        <v>Model-based Testing and Validation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Enactment and Execution</v>
      </c>
      <c r="D58" s="81"/>
      <c r="E58" s="81"/>
      <c r="F58" s="81"/>
      <c r="G58" s="81" t="str">
        <f>IFERROR(__xludf.DUMMYFUNCTION("""COMPUTED_VALUE"""),"Enactment and Execution")</f>
        <v>Enactment and Execution</v>
      </c>
      <c r="H58" s="81"/>
      <c r="I58" s="59" t="str">
        <f t="shared" si="27"/>
        <v>Enactment and Execution</v>
      </c>
      <c r="J58" s="81"/>
      <c r="K58" s="60" t="str">
        <f t="shared" si="28"/>
        <v>Enactment and Execution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Reasoning about Models</v>
      </c>
      <c r="D59" s="83"/>
      <c r="E59" s="83"/>
      <c r="F59" s="83"/>
      <c r="G59" s="83" t="str">
        <f>IFERROR(__xludf.DUMMYFUNCTION("""COMPUTED_VALUE"""),"Reasoning about Models")</f>
        <v>Reasoning about Models</v>
      </c>
      <c r="H59" s="83"/>
      <c r="I59" s="54" t="str">
        <f t="shared" si="27"/>
        <v>Reasoning about Models</v>
      </c>
      <c r="J59" s="83"/>
      <c r="K59" s="55" t="str">
        <f t="shared" si="28"/>
        <v>Reasoning about Models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/>
      <c r="H60" s="81"/>
      <c r="I60" s="59" t="str">
        <f t="shared" si="27"/>
        <v/>
      </c>
      <c r="J60" s="81"/>
      <c r="K60" s="60" t="str">
        <f t="shared" si="28"/>
        <v>n.a.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Conference</v>
      </c>
      <c r="D67" s="13" t="str">
        <f>'1'!D13</f>
        <v>MODELSWARD 2017: Model-Driven Engineering and Software Development</v>
      </c>
      <c r="E67" s="54" t="str">
        <f t="shared" ref="E67:E68" si="29">CONCATENATE(C67,"---",D67)</f>
        <v>Conference---MODELSWARD 2017: Model-Driven Engineering and Software Development</v>
      </c>
      <c r="F67" s="54"/>
      <c r="G67" s="54" t="str">
        <f>IFERROR(__xludf.DUMMYFUNCTION("IFNA(UNIQUE(FILTER(E67:E68, E67:E68&lt;&gt;""n.a"")),""n.a."")"),"Conference---MODELSWARD 2017: Model-Driven Engineering and Software Development")</f>
        <v>Conference---MODELSWARD 2017: Model-Driven Engineering and Software Development</v>
      </c>
      <c r="H67" s="54"/>
      <c r="I67" s="54" t="str">
        <f>IFERROR(__xludf.DUMMYFUNCTION("IFERROR(SPLIT($G67,""---""),"""")"),"#REF!")</f>
        <v>#REF!</v>
      </c>
      <c r="J67" s="54"/>
      <c r="K67" s="55" t="str">
        <f t="shared" si="28"/>
        <v>#REF!</v>
      </c>
      <c r="L67" s="55" t="str">
        <f>IF(NOT(J67=""),J67,"n.a.")</f>
        <v>n.a.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Conference</v>
      </c>
      <c r="D68" s="18" t="str">
        <f>'2'!E13</f>
        <v>MODELSWARD</v>
      </c>
      <c r="E68" s="59" t="str">
        <f t="shared" si="29"/>
        <v>Conference---MODELSWARD</v>
      </c>
      <c r="F68" s="59"/>
      <c r="G68" s="59" t="str">
        <f>IFERROR(__xludf.DUMMYFUNCTION("""COMPUTED_VALUE"""),"Conference---MODELSWARD")</f>
        <v>Conference---MODELSWARD</v>
      </c>
      <c r="H68" s="59"/>
      <c r="I68" s="59" t="str">
        <f>IFERROR(__xludf.DUMMYFUNCTION("IFERROR(SPLIT($G68,""---""),"""")"),"Conference")</f>
        <v>Conference</v>
      </c>
      <c r="J68" s="59" t="str">
        <f>IFERROR(__xludf.DUMMYFUNCTION("""COMPUTED_VALUE"""),"MODELSWARD")</f>
        <v>MODELSWARD</v>
      </c>
      <c r="K68" s="60" t="str">
        <f t="shared" si="28"/>
        <v>Conference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66.5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 ht="72.0" customHeight="1">
      <c r="A3" s="100"/>
      <c r="B3" s="100"/>
      <c r="C3" s="101" t="s">
        <v>32</v>
      </c>
      <c r="D3" s="101" t="s">
        <v>33</v>
      </c>
      <c r="E3" s="101" t="s">
        <v>32</v>
      </c>
      <c r="F3" s="101" t="s">
        <v>34</v>
      </c>
      <c r="G3" s="101" t="s">
        <v>35</v>
      </c>
      <c r="H3" s="101" t="s">
        <v>33</v>
      </c>
      <c r="I3" s="102"/>
    </row>
    <row r="4">
      <c r="A4" s="103">
        <v>2.0</v>
      </c>
      <c r="B4" s="104" t="s">
        <v>9</v>
      </c>
      <c r="C4" s="105" t="s">
        <v>36</v>
      </c>
      <c r="D4" s="106"/>
      <c r="E4" s="106"/>
      <c r="F4" s="106"/>
      <c r="G4" s="106"/>
      <c r="H4" s="106"/>
      <c r="I4" s="107" t="s">
        <v>37</v>
      </c>
    </row>
    <row r="5">
      <c r="A5" s="108">
        <v>3.0</v>
      </c>
      <c r="B5" s="109" t="s">
        <v>10</v>
      </c>
      <c r="C5" s="110" t="s">
        <v>36</v>
      </c>
      <c r="D5" s="111"/>
      <c r="E5" s="111"/>
      <c r="F5" s="111"/>
      <c r="G5" s="111"/>
      <c r="H5" s="111"/>
      <c r="I5" s="112" t="s">
        <v>37</v>
      </c>
    </row>
    <row r="6">
      <c r="A6" s="103">
        <v>4.0</v>
      </c>
      <c r="B6" s="104" t="s">
        <v>11</v>
      </c>
      <c r="C6" s="105" t="s">
        <v>36</v>
      </c>
      <c r="D6" s="111"/>
      <c r="E6" s="111"/>
      <c r="F6" s="111"/>
      <c r="G6" s="111"/>
      <c r="H6" s="111"/>
      <c r="I6" s="107" t="s">
        <v>37</v>
      </c>
    </row>
    <row r="7">
      <c r="A7" s="113">
        <v>5.0</v>
      </c>
      <c r="B7" s="114" t="s">
        <v>12</v>
      </c>
      <c r="C7" s="115" t="s">
        <v>36</v>
      </c>
      <c r="D7" s="116"/>
      <c r="E7" s="116"/>
      <c r="F7" s="116"/>
      <c r="G7" s="116"/>
      <c r="H7" s="116"/>
      <c r="I7" s="112" t="s">
        <v>37</v>
      </c>
    </row>
    <row r="8">
      <c r="A8" s="117">
        <v>6.0</v>
      </c>
      <c r="B8" s="118" t="s">
        <v>13</v>
      </c>
      <c r="C8" s="119" t="s">
        <v>38</v>
      </c>
      <c r="D8" s="116"/>
      <c r="E8" s="116"/>
      <c r="F8" s="116"/>
      <c r="G8" s="116"/>
      <c r="H8" s="116"/>
      <c r="I8" s="107" t="s">
        <v>37</v>
      </c>
    </row>
    <row r="9">
      <c r="A9" s="113">
        <v>7.0</v>
      </c>
      <c r="B9" s="114" t="s">
        <v>14</v>
      </c>
      <c r="C9" s="115" t="s">
        <v>36</v>
      </c>
      <c r="D9" s="116"/>
      <c r="E9" s="116"/>
      <c r="F9" s="116"/>
      <c r="G9" s="116"/>
      <c r="H9" s="116"/>
      <c r="I9" s="112" t="s">
        <v>37</v>
      </c>
    </row>
    <row r="10">
      <c r="A10" s="117">
        <v>8.0</v>
      </c>
      <c r="B10" s="117" t="s">
        <v>15</v>
      </c>
      <c r="C10" s="119">
        <v>2.0</v>
      </c>
      <c r="D10" s="120"/>
      <c r="E10" s="120"/>
      <c r="F10" s="120"/>
      <c r="G10" s="120"/>
      <c r="H10" s="120"/>
      <c r="I10" s="107" t="s">
        <v>39</v>
      </c>
    </row>
    <row r="11">
      <c r="A11" s="113">
        <v>9.0</v>
      </c>
      <c r="B11" s="121" t="s">
        <v>16</v>
      </c>
      <c r="C11" s="122" t="s">
        <v>36</v>
      </c>
      <c r="D11" s="120"/>
      <c r="E11" s="120"/>
      <c r="F11" s="120"/>
      <c r="G11" s="120"/>
      <c r="H11" s="120"/>
      <c r="I11" s="112" t="s">
        <v>37</v>
      </c>
    </row>
    <row r="12">
      <c r="A12" s="117">
        <v>10.0</v>
      </c>
      <c r="B12" s="117" t="s">
        <v>17</v>
      </c>
      <c r="C12" s="119" t="s">
        <v>40</v>
      </c>
      <c r="D12" s="119" t="s">
        <v>41</v>
      </c>
      <c r="E12" s="119" t="s">
        <v>42</v>
      </c>
      <c r="F12" s="119" t="s">
        <v>36</v>
      </c>
      <c r="G12" s="119" t="s">
        <v>36</v>
      </c>
      <c r="H12" s="120"/>
      <c r="I12" s="107" t="s">
        <v>37</v>
      </c>
    </row>
    <row r="13">
      <c r="A13" s="113">
        <v>11.0</v>
      </c>
      <c r="B13" s="113" t="s">
        <v>18</v>
      </c>
      <c r="C13" s="115" t="s">
        <v>43</v>
      </c>
      <c r="D13" s="123" t="s">
        <v>44</v>
      </c>
      <c r="E13" s="124"/>
      <c r="F13" s="124"/>
      <c r="G13" s="120"/>
      <c r="H13" s="120"/>
      <c r="I13" s="112" t="s">
        <v>37</v>
      </c>
    </row>
    <row r="14">
      <c r="A14" s="117">
        <v>12.0</v>
      </c>
      <c r="B14" s="117" t="s">
        <v>19</v>
      </c>
      <c r="C14" s="125" t="s">
        <v>36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37</v>
      </c>
    </row>
    <row r="15">
      <c r="A15" s="113">
        <v>13.0</v>
      </c>
      <c r="B15" s="113" t="s">
        <v>20</v>
      </c>
      <c r="C15" s="128" t="s">
        <v>36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37</v>
      </c>
    </row>
    <row r="16">
      <c r="A16" s="117">
        <v>14.0</v>
      </c>
      <c r="B16" s="117" t="s">
        <v>21</v>
      </c>
      <c r="C16" s="125" t="s">
        <v>36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37</v>
      </c>
    </row>
    <row r="17">
      <c r="A17" s="113">
        <v>15.0</v>
      </c>
      <c r="B17" s="113" t="s">
        <v>22</v>
      </c>
      <c r="C17" s="128" t="s">
        <v>36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37</v>
      </c>
    </row>
    <row r="18">
      <c r="A18" s="131">
        <v>16.0</v>
      </c>
      <c r="B18" s="103" t="s">
        <v>23</v>
      </c>
      <c r="C18" s="105" t="s">
        <v>36</v>
      </c>
      <c r="D18" s="105" t="s">
        <v>36</v>
      </c>
      <c r="E18" s="105" t="s">
        <v>36</v>
      </c>
      <c r="F18" s="105" t="s">
        <v>36</v>
      </c>
      <c r="G18" s="105" t="s">
        <v>36</v>
      </c>
      <c r="H18" s="120"/>
      <c r="I18" s="107" t="s">
        <v>45</v>
      </c>
    </row>
    <row r="19">
      <c r="A19" s="132">
        <v>17.0</v>
      </c>
      <c r="B19" s="132" t="s">
        <v>24</v>
      </c>
      <c r="C19" s="133" t="s">
        <v>46</v>
      </c>
      <c r="D19" s="133" t="s">
        <v>47</v>
      </c>
      <c r="E19" s="134" t="s">
        <v>48</v>
      </c>
      <c r="F19" s="135"/>
      <c r="G19" s="135"/>
      <c r="H19" s="135"/>
      <c r="I19" s="112" t="s">
        <v>37</v>
      </c>
    </row>
    <row r="20">
      <c r="A20" s="136">
        <v>18.0</v>
      </c>
      <c r="B20" s="137" t="s">
        <v>25</v>
      </c>
      <c r="C20" s="138" t="s">
        <v>38</v>
      </c>
      <c r="D20" s="139"/>
      <c r="E20" s="139"/>
      <c r="F20" s="139"/>
      <c r="G20" s="139"/>
      <c r="H20" s="139"/>
      <c r="I20" s="107" t="s">
        <v>37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49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0" t="s">
        <v>50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51</v>
      </c>
    </row>
    <row r="3" ht="101.25" customHeight="1">
      <c r="B3" s="100"/>
      <c r="C3" s="100"/>
      <c r="D3" s="101" t="s">
        <v>32</v>
      </c>
      <c r="E3" s="101" t="s">
        <v>52</v>
      </c>
      <c r="F3" s="101" t="s">
        <v>32</v>
      </c>
      <c r="G3" s="101" t="s">
        <v>33</v>
      </c>
      <c r="H3" s="101" t="s">
        <v>36</v>
      </c>
      <c r="I3" s="101" t="s">
        <v>36</v>
      </c>
      <c r="J3" s="101" t="s">
        <v>36</v>
      </c>
      <c r="K3" s="101" t="s">
        <v>36</v>
      </c>
      <c r="L3" s="101" t="s">
        <v>36</v>
      </c>
      <c r="M3" s="101" t="s">
        <v>36</v>
      </c>
      <c r="N3" s="101" t="s">
        <v>36</v>
      </c>
      <c r="O3" s="101" t="s">
        <v>36</v>
      </c>
      <c r="P3" s="101" t="s">
        <v>36</v>
      </c>
      <c r="Q3" s="101" t="s">
        <v>36</v>
      </c>
      <c r="R3" s="101" t="s">
        <v>36</v>
      </c>
      <c r="S3" s="101" t="s">
        <v>36</v>
      </c>
      <c r="T3" s="101" t="s">
        <v>36</v>
      </c>
      <c r="U3" s="101" t="s">
        <v>36</v>
      </c>
      <c r="V3" s="102"/>
    </row>
    <row r="4">
      <c r="A4" s="140">
        <v>1.0</v>
      </c>
      <c r="B4" s="103">
        <v>2.0</v>
      </c>
      <c r="C4" s="104" t="s">
        <v>9</v>
      </c>
      <c r="D4" s="105" t="s">
        <v>38</v>
      </c>
      <c r="E4" s="106"/>
      <c r="F4" s="106"/>
      <c r="G4" s="106"/>
      <c r="H4" s="106"/>
      <c r="I4" s="106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07" t="s">
        <v>37</v>
      </c>
    </row>
    <row r="5">
      <c r="A5" s="142">
        <v>1.0</v>
      </c>
      <c r="B5" s="108">
        <v>3.0</v>
      </c>
      <c r="C5" s="109" t="s">
        <v>10</v>
      </c>
      <c r="D5" s="110" t="s">
        <v>38</v>
      </c>
      <c r="E5" s="111"/>
      <c r="F5" s="111"/>
      <c r="G5" s="111"/>
      <c r="H5" s="111"/>
      <c r="I5" s="111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12" t="s">
        <v>37</v>
      </c>
    </row>
    <row r="6">
      <c r="A6" s="140">
        <v>1.0</v>
      </c>
      <c r="B6" s="103">
        <v>4.0</v>
      </c>
      <c r="C6" s="104" t="s">
        <v>11</v>
      </c>
      <c r="D6" s="105" t="s">
        <v>38</v>
      </c>
      <c r="E6" s="111"/>
      <c r="F6" s="111"/>
      <c r="G6" s="111"/>
      <c r="H6" s="111"/>
      <c r="I6" s="111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07" t="s">
        <v>37</v>
      </c>
    </row>
    <row r="7">
      <c r="A7" s="142">
        <v>1.0</v>
      </c>
      <c r="B7" s="113">
        <v>5.0</v>
      </c>
      <c r="C7" s="114" t="s">
        <v>12</v>
      </c>
      <c r="D7" s="115" t="s">
        <v>38</v>
      </c>
      <c r="E7" s="116"/>
      <c r="F7" s="116"/>
      <c r="G7" s="116"/>
      <c r="H7" s="116"/>
      <c r="I7" s="116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12" t="s">
        <v>37</v>
      </c>
    </row>
    <row r="8">
      <c r="A8" s="140">
        <v>1.0</v>
      </c>
      <c r="B8" s="117">
        <v>6.0</v>
      </c>
      <c r="C8" s="118" t="s">
        <v>13</v>
      </c>
      <c r="D8" s="119" t="s">
        <v>38</v>
      </c>
      <c r="E8" s="116"/>
      <c r="F8" s="116"/>
      <c r="G8" s="116"/>
      <c r="H8" s="116"/>
      <c r="I8" s="116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07" t="s">
        <v>37</v>
      </c>
    </row>
    <row r="9">
      <c r="A9" s="142">
        <v>1.0</v>
      </c>
      <c r="B9" s="113">
        <v>7.0</v>
      </c>
      <c r="C9" s="114" t="s">
        <v>14</v>
      </c>
      <c r="D9" s="115" t="s">
        <v>38</v>
      </c>
      <c r="E9" s="116"/>
      <c r="F9" s="116"/>
      <c r="G9" s="116"/>
      <c r="H9" s="116"/>
      <c r="I9" s="116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12" t="s">
        <v>37</v>
      </c>
    </row>
    <row r="10">
      <c r="A10" s="140">
        <v>2.0</v>
      </c>
      <c r="B10" s="117">
        <v>8.0</v>
      </c>
      <c r="C10" s="117" t="s">
        <v>15</v>
      </c>
      <c r="D10" s="119">
        <v>3.0</v>
      </c>
      <c r="E10" s="120"/>
      <c r="F10" s="120"/>
      <c r="G10" s="120"/>
      <c r="H10" s="120"/>
      <c r="I10" s="120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07" t="s">
        <v>37</v>
      </c>
    </row>
    <row r="11">
      <c r="A11" s="142">
        <v>2.0</v>
      </c>
      <c r="B11" s="113">
        <v>9.0</v>
      </c>
      <c r="C11" s="121" t="s">
        <v>16</v>
      </c>
      <c r="D11" s="122" t="s">
        <v>53</v>
      </c>
      <c r="E11" s="120"/>
      <c r="F11" s="120"/>
      <c r="G11" s="120"/>
      <c r="H11" s="120"/>
      <c r="I11" s="120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12" t="s">
        <v>37</v>
      </c>
    </row>
    <row r="12">
      <c r="A12" s="140" t="s">
        <v>50</v>
      </c>
      <c r="B12" s="117">
        <v>10.0</v>
      </c>
      <c r="C12" s="117" t="s">
        <v>17</v>
      </c>
      <c r="D12" s="119" t="s">
        <v>40</v>
      </c>
      <c r="E12" s="119" t="s">
        <v>41</v>
      </c>
      <c r="F12" s="119" t="s">
        <v>42</v>
      </c>
      <c r="G12" s="119" t="s">
        <v>54</v>
      </c>
      <c r="H12" s="119" t="s">
        <v>36</v>
      </c>
      <c r="I12" s="120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07" t="s">
        <v>37</v>
      </c>
    </row>
    <row r="13">
      <c r="A13" s="142">
        <v>3.0</v>
      </c>
      <c r="B13" s="113">
        <v>11.0</v>
      </c>
      <c r="C13" s="113" t="s">
        <v>18</v>
      </c>
      <c r="D13" s="115" t="s">
        <v>43</v>
      </c>
      <c r="E13" s="123" t="s">
        <v>55</v>
      </c>
      <c r="F13" s="124"/>
      <c r="G13" s="124"/>
      <c r="H13" s="120"/>
      <c r="I13" s="120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12" t="s">
        <v>37</v>
      </c>
    </row>
    <row r="14">
      <c r="A14" s="140">
        <v>1.0</v>
      </c>
      <c r="B14" s="117">
        <v>12.0</v>
      </c>
      <c r="C14" s="117" t="s">
        <v>19</v>
      </c>
      <c r="D14" s="125" t="s">
        <v>38</v>
      </c>
      <c r="E14" s="126">
        <f>IF(OR(EXACT(D7,"Y")),1,0)</f>
        <v>0</v>
      </c>
      <c r="F14" s="126">
        <f>IF(OR(EXACT(D9,"Y")),1,0)</f>
        <v>0</v>
      </c>
      <c r="G14" s="126">
        <f t="shared" ref="G14:G16" si="1">E14+F14</f>
        <v>0</v>
      </c>
      <c r="H14" s="127"/>
      <c r="I14" s="120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07" t="s">
        <v>37</v>
      </c>
    </row>
    <row r="15">
      <c r="A15" s="142">
        <v>1.0</v>
      </c>
      <c r="B15" s="113">
        <v>13.0</v>
      </c>
      <c r="C15" s="113" t="s">
        <v>20</v>
      </c>
      <c r="D15" s="128" t="s">
        <v>38</v>
      </c>
      <c r="E15" s="129">
        <f t="shared" ref="E15:E16" si="2">IF(OR(EXACT(D4,"Y")),1,0)</f>
        <v>0</v>
      </c>
      <c r="F15" s="129">
        <f>IF(OR(EXACT(D6,"Y")),1,0)</f>
        <v>0</v>
      </c>
      <c r="G15" s="129">
        <f t="shared" si="1"/>
        <v>0</v>
      </c>
      <c r="H15" s="127"/>
      <c r="I15" s="120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12" t="s">
        <v>37</v>
      </c>
    </row>
    <row r="16">
      <c r="A16" s="140">
        <v>1.0</v>
      </c>
      <c r="B16" s="117">
        <v>14.0</v>
      </c>
      <c r="C16" s="117" t="s">
        <v>21</v>
      </c>
      <c r="D16" s="125" t="s">
        <v>38</v>
      </c>
      <c r="E16" s="126">
        <f t="shared" si="2"/>
        <v>0</v>
      </c>
      <c r="F16" s="126">
        <f>IF(OR(EXACT(D8,"Y")),1,0)</f>
        <v>0</v>
      </c>
      <c r="G16" s="126">
        <f t="shared" si="1"/>
        <v>0</v>
      </c>
      <c r="H16" s="127"/>
      <c r="I16" s="120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07" t="s">
        <v>37</v>
      </c>
    </row>
    <row r="17">
      <c r="A17" s="142">
        <v>1.0</v>
      </c>
      <c r="B17" s="113">
        <v>15.0</v>
      </c>
      <c r="C17" s="113" t="s">
        <v>22</v>
      </c>
      <c r="D17" s="128" t="s">
        <v>38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12" t="s">
        <v>37</v>
      </c>
    </row>
    <row r="18">
      <c r="A18" s="140">
        <v>3.0</v>
      </c>
      <c r="B18" s="131">
        <v>16.0</v>
      </c>
      <c r="C18" s="103" t="s">
        <v>23</v>
      </c>
      <c r="D18" s="105" t="s">
        <v>56</v>
      </c>
      <c r="E18" s="105" t="s">
        <v>36</v>
      </c>
      <c r="F18" s="105" t="s">
        <v>36</v>
      </c>
      <c r="G18" s="105" t="s">
        <v>36</v>
      </c>
      <c r="H18" s="105" t="s">
        <v>36</v>
      </c>
      <c r="I18" s="120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07" t="s">
        <v>37</v>
      </c>
    </row>
    <row r="19">
      <c r="A19" s="142">
        <v>3.0</v>
      </c>
      <c r="B19" s="132">
        <v>17.0</v>
      </c>
      <c r="C19" s="132" t="s">
        <v>24</v>
      </c>
      <c r="D19" s="144"/>
      <c r="E19" s="144"/>
      <c r="F19" s="145"/>
      <c r="G19" s="145"/>
      <c r="H19" s="145"/>
      <c r="I19" s="145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7" t="s">
        <v>37</v>
      </c>
    </row>
    <row r="20">
      <c r="A20" s="136"/>
      <c r="B20" s="136">
        <v>18.0</v>
      </c>
      <c r="C20" s="137" t="s">
        <v>25</v>
      </c>
      <c r="D20" s="148" t="str">
        <f>IF(OR(EXACT(D4,"Y"),EXACT(D5,"Y"),EXACT(D6,"Y"),EXACT(D7,"Y"),EXACT(D8,"Y"),EXACT(D9,"Y")),"Y","N")</f>
        <v>N</v>
      </c>
      <c r="E20" s="149"/>
      <c r="F20" s="149"/>
      <c r="G20" s="149"/>
      <c r="H20" s="149"/>
      <c r="I20" s="149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07" t="s">
        <v>37</v>
      </c>
    </row>
    <row r="21">
      <c r="A21" s="151">
        <v>4.0</v>
      </c>
      <c r="B21" s="152">
        <v>19.0</v>
      </c>
      <c r="C21" s="152" t="s">
        <v>57</v>
      </c>
      <c r="D21" s="153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5"/>
    </row>
    <row r="22">
      <c r="D22" s="153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7"/>
    </row>
    <row r="23">
      <c r="D23" s="153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5"/>
    </row>
    <row r="24">
      <c r="D24" s="153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7"/>
    </row>
    <row r="25">
      <c r="A25" s="158"/>
      <c r="B25" s="158"/>
      <c r="C25" s="159" t="s">
        <v>58</v>
      </c>
      <c r="D25" s="159" t="s">
        <v>59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0" t="s">
        <v>60</v>
      </c>
      <c r="B26" s="161"/>
      <c r="C26" s="162" t="s">
        <v>61</v>
      </c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4"/>
    </row>
    <row r="27">
      <c r="A27" s="160" t="s">
        <v>62</v>
      </c>
      <c r="B27" s="161"/>
      <c r="C27" s="162" t="s">
        <v>61</v>
      </c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6"/>
    </row>
    <row r="28">
      <c r="A28" s="160" t="s">
        <v>63</v>
      </c>
      <c r="B28" s="161"/>
      <c r="C28" s="162" t="s">
        <v>61</v>
      </c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4"/>
    </row>
    <row r="29">
      <c r="A29" s="160" t="s">
        <v>64</v>
      </c>
      <c r="B29" s="161"/>
      <c r="C29" s="162" t="s">
        <v>61</v>
      </c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6"/>
    </row>
    <row r="30">
      <c r="A30" s="167"/>
      <c r="B30" s="167"/>
      <c r="C30" s="16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68"/>
      <c r="B31" s="168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69" t="s">
        <v>65</v>
      </c>
      <c r="B32" s="170"/>
      <c r="C32" s="170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</row>
    <row r="33">
      <c r="A33" s="172" t="s">
        <v>60</v>
      </c>
      <c r="B33" s="172"/>
      <c r="C33" s="172" t="s">
        <v>66</v>
      </c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</row>
    <row r="34">
      <c r="A34" s="170" t="s">
        <v>62</v>
      </c>
      <c r="B34" s="170"/>
      <c r="C34" s="170" t="s">
        <v>67</v>
      </c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</row>
    <row r="35">
      <c r="A35" s="172" t="s">
        <v>63</v>
      </c>
      <c r="B35" s="172"/>
      <c r="C35" s="172" t="s">
        <v>68</v>
      </c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</row>
    <row r="36">
      <c r="A36" s="170" t="s">
        <v>64</v>
      </c>
      <c r="B36" s="170"/>
      <c r="C36" s="170" t="s">
        <v>69</v>
      </c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</row>
    <row r="37">
      <c r="A37" s="168"/>
      <c r="B37" s="168"/>
      <c r="C37" s="168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7"/>
      <c r="B38" s="167"/>
      <c r="C38" s="167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68"/>
      <c r="B39" s="168"/>
      <c r="C39" s="168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7"/>
      <c r="B40" s="167"/>
      <c r="C40" s="167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