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<sst xmlns="http://schemas.openxmlformats.org/spreadsheetml/2006/main" count="217" uniqueCount="60">
  <si>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</si>
  <si>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</si>
  <si>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</si>
  <si>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</si>
  <si>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</si>
  <si>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</si>
  <si>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</si>
  <si>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</si>
  <si>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</si>
  <si>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</si>
  <si>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</si>
  <si>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</si>
  <si>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</si>
  <si>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</si>
  <si>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</si>
  <si>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</si>
  <si>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</si>
  <si>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</si>
  <si>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</si>
  <si>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</si>
  <si>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</si>
  <si>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</si>
  <si>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</si>
  <si>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</si>
  <si>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</si>
  <si>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</si>
  <si>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</si>
  <si>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</si>
  <si>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</si>
  <si>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</si>
  <si>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</si>
  <si>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contributes to finding performance bottlenecks of pplications. For it, it uses a genetic algorithm as a search heuristic of  combinations of input parameter values that maximize a fitness function that represents the elapsed execution time of a web application.</t>
  </si>
  <si>
    <t>AI/ML</t>
  </si>
  <si>
    <t>Process</t>
  </si>
  <si>
    <t>n.a.</t>
  </si>
  <si>
    <t>N</t>
  </si>
  <si>
    <t>&lt;add your comment here if any&gt;</t>
  </si>
  <si>
    <t>Previous work, i.e. FORESPOST used ML to obtain models that map classes of inputs to performance behaviors of the application under test. This transition to a model (instead directly to a number) could mean the 2 dimensions if such a model would be explicitly on the archtiecture and handled in some way. However, in this paper GA-prof uses Genetic Algorithms. Authors say it is beter suited, actually due to the "complexity of a nontrivial application, it is difficult to learn a precise model from a limited set of execution traces". So this is granting at some extend that a model is not being derived in this work.</t>
  </si>
  <si>
    <t>Y</t>
  </si>
  <si>
    <t>The implementation is tested on three "popular" open source web applications, JPetStore, DellDVDStore and Agilefant</t>
  </si>
  <si>
    <t>They implemented their appoach, called "Genetic Algorithm-driven Profiler (GA-Prof)", but  they do not claim this implementtion as a tool</t>
  </si>
  <si>
    <t>Conference</t>
  </si>
  <si>
    <t>ISSTA'15</t>
  </si>
  <si>
    <t>Automotive</t>
  </si>
  <si>
    <t>Aerospace</t>
  </si>
  <si>
    <t>application domain independent</t>
  </si>
  <si>
    <t>Application Profiling</t>
  </si>
  <si>
    <t>Performance bottlenecks</t>
  </si>
  <si>
    <t>Testing and Debugging</t>
  </si>
  <si>
    <t>Performance Attributes</t>
  </si>
  <si>
    <t>Performance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</si>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</sst>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6" fillId="3" fontId="5" numFmtId="1" xfId="0" applyAlignment="1" applyBorder="1" applyFont="1" applyNumberFormat="1">
      <alignment readingOrder="0" shrinkToFit="0" vertical="bottom" wrapText="0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3" fillId="3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vertical="bottom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This paper contributes to finding performance bottlenecks of pplications. For it, it uses a genetic algorithm as a search heuristic of  combinations of input parameter values that maximize a fitness function that represents the elapsed execution time of a web application.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AI/ML</v>
      </c>
      <c r="D3" s="13" t="str">
        <f t="shared" si="2"/>
        <v>Process</v>
      </c>
      <c r="E3" s="13" t="str">
        <f t="shared" ref="E3:F3" si="3">K26</f>
        <v>n.a.</v>
      </c>
      <c r="F3" s="13" t="str">
        <f t="shared" si="3"/>
        <v>n.a.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1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Previous work, i.e. FORESPOST used ML to obtain models that map classes of inputs to performance behaviors of the application under test. This transition to a model (instead directly to a number) could mean the 2 dimensions if such a model would be explicitly on the archtiecture and handled in some way. However, in this paper GA-prof uses Genetic Algorithms. Authors say it is beter suited, actually due to the "complexity of a nontrivial application, it is difficult to learn a precise model from a limited set of execution traces". So this is granting at some extend that a model is not being derived in this work.</v>
      </c>
      <c r="V8" s="20" t="str">
        <f t="shared" si="12"/>
        <v>#REF!</v>
      </c>
      <c r="W8" s="11">
        <f t="shared" si="13"/>
        <v>0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Y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The implementation is tested on three "popular" open source web applications, JPetStore, DellDVDStore and Agilefant</v>
      </c>
      <c r="V10" s="20" t="str">
        <f t="shared" si="12"/>
        <v>#REF!</v>
      </c>
      <c r="W10" s="11">
        <f t="shared" si="13"/>
        <v>0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They implemented their appoach, called "Genetic Algorithm-driven Profiler (GA-Prof)", but  they do not claim this implementtion as a tool</v>
      </c>
      <c r="V11" s="24" t="str">
        <f t="shared" si="12"/>
        <v>#REF!</v>
      </c>
      <c r="W11" s="15">
        <f t="shared" si="13"/>
        <v>0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Conference</v>
      </c>
      <c r="D13" s="25" t="str">
        <f t="shared" si="15"/>
        <v>ISSTA'15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Conflict</v>
      </c>
      <c r="D14" s="18">
        <f>IF(OR(EXACT(C7,"Y")),1,0)</f>
        <v>0</v>
      </c>
      <c r="E14" s="18">
        <f>IF(OR(EXACT(C9,"Y")),1,0)</f>
        <v>1</v>
      </c>
      <c r="F14" s="18">
        <f t="shared" ref="F14:F16" si="16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7">IF(OR(EXACT(C4,"Y")),1,0)</f>
        <v>0</v>
      </c>
      <c r="E15" s="13">
        <f>IF(OR(EXACT(C6,"Y")),1,0)</f>
        <v>0</v>
      </c>
      <c r="F15" s="13">
        <f t="shared" si="16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Aerospace</v>
      </c>
      <c r="E18" s="27" t="str">
        <f>K49</f>
        <v>application domain independent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Application Profiling</v>
      </c>
      <c r="D19" s="29" t="str">
        <f>K58</f>
        <v>Performance bottlenecks</v>
      </c>
      <c r="E19" s="29" t="str">
        <f>K59</f>
        <v>Testing and Debugging</v>
      </c>
      <c r="F19" s="29" t="str">
        <f>K60</f>
        <v>Performance Attributes</v>
      </c>
      <c r="G19" s="29" t="str">
        <f>K61</f>
        <v>Performance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13</v>
      </c>
      <c r="X21" s="38">
        <f t="shared" si="18"/>
        <v>-3</v>
      </c>
      <c r="Y21" s="38">
        <f t="shared" si="18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20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AI/ML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20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21">IF(NOT(I26=""),I26,"n.a.")</f>
        <v>n.a.</v>
      </c>
      <c r="L26" s="60" t="str">
        <f t="shared" si="21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9">G37</f>
        <v>n.a.</v>
      </c>
      <c r="J37" s="75"/>
      <c r="K37" s="77" t="str">
        <f t="shared" ref="K37:K68" si="30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9"/>
        <v/>
      </c>
      <c r="J38" s="81"/>
      <c r="K38" s="60" t="str">
        <f t="shared" si="30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9"/>
        <v>Automotive</v>
      </c>
      <c r="J47" s="75"/>
      <c r="K47" s="77" t="str">
        <f t="shared" si="30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Aerospace</v>
      </c>
      <c r="D48" s="81"/>
      <c r="E48" s="81"/>
      <c r="F48" s="81"/>
      <c r="G48" s="81" t="str">
        <f>IFERROR(__xludf.DUMMYFUNCTION("""COMPUTED_VALUE"""),"Aerospace")</f>
        <v>Aerospace</v>
      </c>
      <c r="H48" s="81"/>
      <c r="I48" s="59" t="str">
        <f t="shared" si="29"/>
        <v>Aerospace</v>
      </c>
      <c r="J48" s="81"/>
      <c r="K48" s="60" t="str">
        <f t="shared" si="30"/>
        <v>Aerospace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application domain independent</v>
      </c>
      <c r="D49" s="83"/>
      <c r="E49" s="83"/>
      <c r="F49" s="83"/>
      <c r="G49" s="83" t="str">
        <f>IFERROR(__xludf.DUMMYFUNCTION("""COMPUTED_VALUE"""),"application domain independent")</f>
        <v>application domain independent</v>
      </c>
      <c r="H49" s="83"/>
      <c r="I49" s="54" t="str">
        <f t="shared" si="29"/>
        <v>application domain independent</v>
      </c>
      <c r="J49" s="83"/>
      <c r="K49" s="55" t="str">
        <f t="shared" si="30"/>
        <v>application domain independent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Application Profiling</v>
      </c>
      <c r="D57" s="90"/>
      <c r="E57" s="90"/>
      <c r="F57" s="90"/>
      <c r="G57" s="75" t="str">
        <f>IFERROR(__xludf.DUMMYFUNCTION("IFNA(UNIQUE(FILTER(C57:C66, C57:C66&lt;&gt;""n.a."")),""n.a."")"),"Application Profiling")</f>
        <v>Application Profiling</v>
      </c>
      <c r="H57" s="90"/>
      <c r="I57" s="76" t="str">
        <f t="shared" si="29"/>
        <v>Application Profiling</v>
      </c>
      <c r="J57" s="90"/>
      <c r="K57" s="77" t="str">
        <f t="shared" si="30"/>
        <v>Application Profiling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Performance bottlenecks</v>
      </c>
      <c r="D58" s="81"/>
      <c r="E58" s="81"/>
      <c r="F58" s="81"/>
      <c r="G58" s="81" t="str">
        <f>IFERROR(__xludf.DUMMYFUNCTION("""COMPUTED_VALUE"""),"Performance bottlenecks")</f>
        <v>Performance bottlenecks</v>
      </c>
      <c r="H58" s="81"/>
      <c r="I58" s="59" t="str">
        <f t="shared" si="29"/>
        <v>Performance bottlenecks</v>
      </c>
      <c r="J58" s="81"/>
      <c r="K58" s="60" t="str">
        <f t="shared" si="30"/>
        <v>Performance bottlenecks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Testing and Debugging</v>
      </c>
      <c r="D59" s="83"/>
      <c r="E59" s="83"/>
      <c r="F59" s="83"/>
      <c r="G59" s="83" t="str">
        <f>IFERROR(__xludf.DUMMYFUNCTION("""COMPUTED_VALUE"""),"Testing and Debugging")</f>
        <v>Testing and Debugging</v>
      </c>
      <c r="H59" s="83"/>
      <c r="I59" s="54" t="str">
        <f t="shared" si="29"/>
        <v>Testing and Debugging</v>
      </c>
      <c r="J59" s="83"/>
      <c r="K59" s="55" t="str">
        <f t="shared" si="30"/>
        <v>Testing and Debugging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Performance Attributes</v>
      </c>
      <c r="D60" s="81"/>
      <c r="E60" s="81"/>
      <c r="F60" s="81"/>
      <c r="G60" s="81" t="str">
        <f>IFERROR(__xludf.DUMMYFUNCTION("""COMPUTED_VALUE"""),"Performance Attributes")</f>
        <v>Performance Attributes</v>
      </c>
      <c r="H60" s="81"/>
      <c r="I60" s="59" t="str">
        <f t="shared" si="29"/>
        <v>Performance Attributes</v>
      </c>
      <c r="J60" s="81"/>
      <c r="K60" s="60" t="str">
        <f t="shared" si="30"/>
        <v>Performance Attributes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Performance</v>
      </c>
      <c r="D61" s="83"/>
      <c r="E61" s="83"/>
      <c r="F61" s="83"/>
      <c r="G61" s="83" t="str">
        <f>IFERROR(__xludf.DUMMYFUNCTION("""COMPUTED_VALUE"""),"Performance")</f>
        <v>Performance</v>
      </c>
      <c r="H61" s="83"/>
      <c r="I61" s="54" t="str">
        <f t="shared" si="29"/>
        <v>Performance</v>
      </c>
      <c r="J61" s="83"/>
      <c r="K61" s="55" t="str">
        <f t="shared" si="30"/>
        <v>Performance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ISSTA'15</v>
      </c>
      <c r="E67" s="54" t="str">
        <f t="shared" ref="E67:E68" si="31">CONCATENATE(C67,"---",D67)</f>
        <v>Conference---ISSTA'15</v>
      </c>
      <c r="F67" s="54"/>
      <c r="G67" s="54" t="str">
        <f>IFERROR(__xludf.DUMMYFUNCTION("IFNA(UNIQUE(FILTER(E67:E68, E67:E68&lt;&gt;""n.a"")),""n.a."")"),"Conference---ISSTA'15")</f>
        <v>Conference---ISSTA'15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IFERROR(__xludf.DUMMYFUNCTION("""COMPUTED_VALUE"""),"ISSTA'15")</f>
        <v>ISSTA'15</v>
      </c>
      <c r="K67" s="55" t="str">
        <f t="shared" si="30"/>
        <v>Conference</v>
      </c>
      <c r="L67" s="55" t="str">
        <f>IF(NOT(J67=""),J67,"n.a.")</f>
        <v>ISSTA'15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20" t="s">
        <v>37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>
        <v>3.0</v>
      </c>
      <c r="D10" s="121"/>
      <c r="E10" s="121"/>
      <c r="F10" s="121"/>
      <c r="G10" s="121"/>
      <c r="H10" s="121"/>
      <c r="I10" s="107" t="s">
        <v>39</v>
      </c>
    </row>
    <row r="11">
      <c r="A11" s="113">
        <v>9.0</v>
      </c>
      <c r="B11" s="122" t="s">
        <v>16</v>
      </c>
      <c r="C11" s="123" t="s">
        <v>35</v>
      </c>
      <c r="D11" s="121"/>
      <c r="E11" s="121"/>
      <c r="F11" s="121"/>
      <c r="G11" s="121"/>
      <c r="H11" s="121"/>
      <c r="I11" s="112" t="s">
        <v>40</v>
      </c>
    </row>
    <row r="12">
      <c r="A12" s="117">
        <v>10.0</v>
      </c>
      <c r="B12" s="117" t="s">
        <v>17</v>
      </c>
      <c r="C12" s="119" t="s">
        <v>34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1"/>
      <c r="I12" s="107" t="s">
        <v>36</v>
      </c>
    </row>
    <row r="13">
      <c r="A13" s="113">
        <v>11.0</v>
      </c>
      <c r="B13" s="113" t="s">
        <v>18</v>
      </c>
      <c r="C13" s="115" t="s">
        <v>41</v>
      </c>
      <c r="D13" s="124" t="s">
        <v>42</v>
      </c>
      <c r="E13" s="125"/>
      <c r="F13" s="125"/>
      <c r="G13" s="121"/>
      <c r="H13" s="121"/>
      <c r="I13" s="112" t="s">
        <v>36</v>
      </c>
    </row>
    <row r="14">
      <c r="A14" s="117">
        <v>12.0</v>
      </c>
      <c r="B14" s="117" t="s">
        <v>19</v>
      </c>
      <c r="C14" s="126" t="s">
        <v>35</v>
      </c>
      <c r="D14" s="127">
        <f>IF(OR(EXACT(C7,"Y")),1,0)</f>
        <v>0</v>
      </c>
      <c r="E14" s="127">
        <f>IF(OR(EXACT(C9,"Y")),1,0)</f>
        <v>1</v>
      </c>
      <c r="F14" s="127">
        <f t="shared" ref="F14:F16" si="1">D14+E14</f>
        <v>1</v>
      </c>
      <c r="G14" s="128"/>
      <c r="H14" s="121"/>
      <c r="I14" s="107" t="s">
        <v>36</v>
      </c>
    </row>
    <row r="15">
      <c r="A15" s="113">
        <v>13.0</v>
      </c>
      <c r="B15" s="113" t="s">
        <v>20</v>
      </c>
      <c r="C15" s="129" t="s">
        <v>35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1"/>
      <c r="I15" s="112" t="s">
        <v>36</v>
      </c>
    </row>
    <row r="16">
      <c r="A16" s="117">
        <v>14.0</v>
      </c>
      <c r="B16" s="117" t="s">
        <v>21</v>
      </c>
      <c r="C16" s="126" t="s">
        <v>38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1"/>
      <c r="I16" s="107" t="s">
        <v>36</v>
      </c>
    </row>
    <row r="17">
      <c r="A17" s="113">
        <v>15.0</v>
      </c>
      <c r="B17" s="113" t="s">
        <v>22</v>
      </c>
      <c r="C17" s="129" t="s">
        <v>35</v>
      </c>
      <c r="D17" s="130">
        <f>IF(OR(AND(F14,OR(F15,F16)),AND(F15,OR(F14,F16)),AND(F16,OR(F14,F15))),1,0)</f>
        <v>0</v>
      </c>
      <c r="E17" s="131"/>
      <c r="F17" s="106"/>
      <c r="G17" s="121"/>
      <c r="H17" s="121"/>
      <c r="I17" s="112" t="s">
        <v>36</v>
      </c>
    </row>
    <row r="18">
      <c r="A18" s="132">
        <v>16.0</v>
      </c>
      <c r="B18" s="103" t="s">
        <v>23</v>
      </c>
      <c r="C18" s="105" t="s">
        <v>43</v>
      </c>
      <c r="D18" s="105" t="s">
        <v>44</v>
      </c>
      <c r="E18" s="105" t="s">
        <v>45</v>
      </c>
      <c r="F18" s="105" t="s">
        <v>34</v>
      </c>
      <c r="G18" s="105" t="s">
        <v>34</v>
      </c>
      <c r="H18" s="121"/>
      <c r="I18" s="107" t="s">
        <v>36</v>
      </c>
    </row>
    <row r="19">
      <c r="A19" s="133">
        <v>17.0</v>
      </c>
      <c r="B19" s="133" t="s">
        <v>24</v>
      </c>
      <c r="C19" s="134" t="s">
        <v>46</v>
      </c>
      <c r="D19" s="135" t="s">
        <v>47</v>
      </c>
      <c r="E19" s="136" t="s">
        <v>48</v>
      </c>
      <c r="F19" s="136" t="s">
        <v>49</v>
      </c>
      <c r="G19" s="136" t="s">
        <v>50</v>
      </c>
      <c r="H19" s="137"/>
      <c r="I19" s="112" t="s">
        <v>36</v>
      </c>
    </row>
    <row r="20">
      <c r="A20" s="138">
        <v>18.0</v>
      </c>
      <c r="B20" s="139" t="s">
        <v>25</v>
      </c>
      <c r="C20" s="140" t="str">
        <f>IF(OR(EXACT(C4,"Y"),EXACT(C5,"Y"),EXACT(C6,"Y"),EXACT(C7,"Y"),EXACT(C8,"Y"),EXACT(C9,"Y")),"Y","N")</f>
        <v>Y</v>
      </c>
      <c r="D20" s="141"/>
      <c r="E20" s="141"/>
      <c r="F20" s="141"/>
      <c r="G20" s="141"/>
      <c r="H20" s="141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2" t="s">
        <v>2</v>
      </c>
    </row>
    <row r="2">
      <c r="A2" s="143" t="s">
        <v>52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4" t="s">
        <v>53</v>
      </c>
    </row>
    <row r="3">
      <c r="B3" s="100"/>
      <c r="C3" s="100"/>
      <c r="D3" s="101" t="s">
        <v>34</v>
      </c>
      <c r="E3" s="101" t="s">
        <v>34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3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 t="s">
        <v>36</v>
      </c>
    </row>
    <row r="5">
      <c r="A5" s="147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 t="s">
        <v>36</v>
      </c>
    </row>
    <row r="6">
      <c r="A6" s="143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6" t="s">
        <v>36</v>
      </c>
    </row>
    <row r="7">
      <c r="A7" s="147">
        <v>1.0</v>
      </c>
      <c r="B7" s="113">
        <v>5.0</v>
      </c>
      <c r="C7" s="114" t="s">
        <v>12</v>
      </c>
      <c r="D7" s="115" t="s">
        <v>34</v>
      </c>
      <c r="E7" s="116"/>
      <c r="F7" s="116"/>
      <c r="G7" s="116"/>
      <c r="H7" s="116"/>
      <c r="I7" s="116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9" t="s">
        <v>36</v>
      </c>
    </row>
    <row r="8">
      <c r="A8" s="143">
        <v>1.0</v>
      </c>
      <c r="B8" s="117">
        <v>6.0</v>
      </c>
      <c r="C8" s="118" t="s">
        <v>13</v>
      </c>
      <c r="D8" s="119" t="s">
        <v>34</v>
      </c>
      <c r="E8" s="116"/>
      <c r="F8" s="116"/>
      <c r="G8" s="116"/>
      <c r="H8" s="116"/>
      <c r="I8" s="116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6" t="s">
        <v>36</v>
      </c>
    </row>
    <row r="9">
      <c r="A9" s="147">
        <v>1.0</v>
      </c>
      <c r="B9" s="113">
        <v>7.0</v>
      </c>
      <c r="C9" s="114" t="s">
        <v>14</v>
      </c>
      <c r="D9" s="115" t="s">
        <v>38</v>
      </c>
      <c r="E9" s="116"/>
      <c r="F9" s="116"/>
      <c r="G9" s="116"/>
      <c r="H9" s="116"/>
      <c r="I9" s="116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9" t="s">
        <v>36</v>
      </c>
    </row>
    <row r="10">
      <c r="A10" s="143">
        <v>2.0</v>
      </c>
      <c r="B10" s="117">
        <v>8.0</v>
      </c>
      <c r="C10" s="117" t="s">
        <v>15</v>
      </c>
      <c r="D10" s="119">
        <v>3.0</v>
      </c>
      <c r="E10" s="121"/>
      <c r="F10" s="121"/>
      <c r="G10" s="121"/>
      <c r="H10" s="121"/>
      <c r="I10" s="121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6" t="s">
        <v>36</v>
      </c>
    </row>
    <row r="11">
      <c r="A11" s="147">
        <v>2.0</v>
      </c>
      <c r="B11" s="113">
        <v>9.0</v>
      </c>
      <c r="C11" s="122" t="s">
        <v>16</v>
      </c>
      <c r="D11" s="123" t="s">
        <v>34</v>
      </c>
      <c r="E11" s="121"/>
      <c r="F11" s="121"/>
      <c r="G11" s="121"/>
      <c r="H11" s="121"/>
      <c r="I11" s="121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9" t="s">
        <v>36</v>
      </c>
    </row>
    <row r="12">
      <c r="A12" s="143" t="s">
        <v>52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1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 t="s">
        <v>36</v>
      </c>
    </row>
    <row r="13">
      <c r="A13" s="147">
        <v>3.0</v>
      </c>
      <c r="B13" s="113">
        <v>11.0</v>
      </c>
      <c r="C13" s="113" t="s">
        <v>18</v>
      </c>
      <c r="D13" s="150" t="s">
        <v>34</v>
      </c>
      <c r="E13" s="124"/>
      <c r="F13" s="125"/>
      <c r="G13" s="125"/>
      <c r="H13" s="121"/>
      <c r="I13" s="121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9" t="s">
        <v>36</v>
      </c>
    </row>
    <row r="14">
      <c r="A14" s="143">
        <v>1.0</v>
      </c>
      <c r="B14" s="117">
        <v>12.0</v>
      </c>
      <c r="C14" s="117" t="s">
        <v>19</v>
      </c>
      <c r="D14" s="151" t="str">
        <f t="shared" ref="D14:D16" si="1">IF(G14&gt;0,"Y","n.a.")</f>
        <v>Y</v>
      </c>
      <c r="E14" s="152">
        <f>IF(OR(EXACT(D7,"Y")),1,0)</f>
        <v>0</v>
      </c>
      <c r="F14" s="127">
        <f>IF(OR(EXACT(D9,"Y")),1,0)</f>
        <v>1</v>
      </c>
      <c r="G14" s="127">
        <f t="shared" ref="G14:G16" si="2">E14+F14</f>
        <v>1</v>
      </c>
      <c r="H14" s="128"/>
      <c r="I14" s="121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6" t="s">
        <v>36</v>
      </c>
    </row>
    <row r="15">
      <c r="A15" s="147">
        <v>1.0</v>
      </c>
      <c r="B15" s="113">
        <v>13.0</v>
      </c>
      <c r="C15" s="113" t="s">
        <v>20</v>
      </c>
      <c r="D15" s="151" t="str">
        <f t="shared" si="1"/>
        <v>n.a.</v>
      </c>
      <c r="E15" s="153">
        <f t="shared" ref="E15:E16" si="3">IF(OR(EXACT(D4,"Y")),1,0)</f>
        <v>0</v>
      </c>
      <c r="F15" s="130">
        <f>IF(OR(EXACT(D6,"Y")),1,0)</f>
        <v>0</v>
      </c>
      <c r="G15" s="130">
        <f t="shared" si="2"/>
        <v>0</v>
      </c>
      <c r="H15" s="128"/>
      <c r="I15" s="121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9" t="s">
        <v>36</v>
      </c>
    </row>
    <row r="16">
      <c r="A16" s="143">
        <v>1.0</v>
      </c>
      <c r="B16" s="117">
        <v>14.0</v>
      </c>
      <c r="C16" s="117" t="s">
        <v>21</v>
      </c>
      <c r="D16" s="151" t="str">
        <f t="shared" si="1"/>
        <v>n.a.</v>
      </c>
      <c r="E16" s="152">
        <f t="shared" si="3"/>
        <v>0</v>
      </c>
      <c r="F16" s="127">
        <f>IF(OR(EXACT(D8,"Y")),1,0)</f>
        <v>0</v>
      </c>
      <c r="G16" s="127">
        <f t="shared" si="2"/>
        <v>0</v>
      </c>
      <c r="H16" s="128"/>
      <c r="I16" s="121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 t="s">
        <v>36</v>
      </c>
    </row>
    <row r="17">
      <c r="A17" s="147">
        <v>1.0</v>
      </c>
      <c r="B17" s="113">
        <v>15.0</v>
      </c>
      <c r="C17" s="113" t="s">
        <v>22</v>
      </c>
      <c r="D17" s="151" t="str">
        <f>IF(E17&gt;0,"Y","n.a.")</f>
        <v>n.a.</v>
      </c>
      <c r="E17" s="153">
        <f>IF(OR(AND(G14,OR(G15,G16)),AND(G15,OR(G14,G16)),AND(G16,OR(G14,G15))),1,0)</f>
        <v>0</v>
      </c>
      <c r="F17" s="131"/>
      <c r="G17" s="106"/>
      <c r="H17" s="121"/>
      <c r="I17" s="121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9" t="s">
        <v>36</v>
      </c>
    </row>
    <row r="18">
      <c r="A18" s="143">
        <v>3.0</v>
      </c>
      <c r="B18" s="132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1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 t="s">
        <v>36</v>
      </c>
    </row>
    <row r="19">
      <c r="A19" s="147">
        <v>3.0</v>
      </c>
      <c r="B19" s="133">
        <v>17.0</v>
      </c>
      <c r="C19" s="133" t="s">
        <v>24</v>
      </c>
      <c r="D19" s="134"/>
      <c r="E19" s="134"/>
      <c r="F19" s="154"/>
      <c r="G19" s="154"/>
      <c r="H19" s="154"/>
      <c r="I19" s="155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7" t="s">
        <v>36</v>
      </c>
    </row>
    <row r="20">
      <c r="A20" s="138"/>
      <c r="B20" s="138">
        <v>18.0</v>
      </c>
      <c r="C20" s="139" t="s">
        <v>25</v>
      </c>
      <c r="D20" s="158" t="str">
        <f>IF(OR(EQ(D14,"Y"),EQ(D15,"Y"),EQ(D16,"Y"),EQ(D17,"Y")),"Y","n.a.")</f>
        <v>Y</v>
      </c>
      <c r="E20" s="159"/>
      <c r="F20" s="159"/>
      <c r="G20" s="159"/>
      <c r="H20" s="159"/>
      <c r="I20" s="159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46" t="s">
        <v>36</v>
      </c>
    </row>
    <row r="21">
      <c r="A21" s="161">
        <v>4.0</v>
      </c>
      <c r="B21" s="162">
        <v>19.0</v>
      </c>
      <c r="C21" s="162" t="s">
        <v>54</v>
      </c>
      <c r="D21" s="163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>
      <c r="D22" s="166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</row>
    <row r="23">
      <c r="D23" s="166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>
      <c r="D24" s="166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8"/>
    </row>
    <row r="25">
      <c r="A25" s="169"/>
      <c r="B25" s="169"/>
      <c r="C25" s="170" t="s">
        <v>55</v>
      </c>
      <c r="D25" s="170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71" t="s">
        <v>56</v>
      </c>
      <c r="B26" s="172"/>
      <c r="C26" s="173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5"/>
    </row>
    <row r="27">
      <c r="A27" s="171" t="s">
        <v>57</v>
      </c>
      <c r="B27" s="172"/>
      <c r="C27" s="173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7"/>
    </row>
    <row r="28">
      <c r="A28" s="171" t="s">
        <v>58</v>
      </c>
      <c r="B28" s="172"/>
      <c r="C28" s="17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5"/>
    </row>
    <row r="29">
      <c r="A29" s="171" t="s">
        <v>59</v>
      </c>
      <c r="B29" s="172"/>
      <c r="C29" s="173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7"/>
    </row>
    <row r="30">
      <c r="A30" s="178"/>
      <c r="B30" s="178"/>
      <c r="C30" s="17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