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<sst xmlns="http://schemas.openxmlformats.org/spreadsheetml/2006/main" count="238" uniqueCount="63">
  <si>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</si>
  <si>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</si>
  <si>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</si>
  <si>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</si>
  <si>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</si>
  <si>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</si>
  <si>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</si>
  <si>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</si>
  <si>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</si>
  <si>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</si>
  <si>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</si>
  <si>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</si>
  <si>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</si>
  <si>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</si>
  <si>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</si>
  <si>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</si>
  <si>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</si>
  <si>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</si>
  <si>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</si>
  <si>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</si>
  <si>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</si>
  <si>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</si>
  <si>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</si>
  <si>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</si>
  <si>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</si>
  <si>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</si>
  <si>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</si>
  <si>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</si>
  <si>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</si>
  <si>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</si>
  <si>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</si>
  <si>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&lt;add your comment here if any&gt;</t>
  </si>
  <si>
    <t>DevOps</t>
  </si>
  <si>
    <t>Process</t>
  </si>
  <si>
    <t>n.a.</t>
  </si>
  <si>
    <t>N</t>
  </si>
  <si>
    <t>Testing</t>
  </si>
  <si>
    <t>Book Chapter</t>
  </si>
  <si>
    <t>Advances in Computers</t>
  </si>
  <si>
    <t>application domain independent</t>
  </si>
  <si>
    <t>Configurable Systems</t>
  </si>
  <si>
    <t>RQs</t>
  </si>
  <si>
    <t>2,3</t>
  </si>
  <si>
    <t>&lt;Please report the main contributions of the paper as stated by the authors. If not explicitly elicited, report the main research areas, if not clear from the keywords.&gt;</t>
  </si>
  <si>
    <t>AI/ML</t>
  </si>
  <si>
    <t>Advances in Computers (Elsevier)</t>
  </si>
  <si>
    <t>Software testing</t>
  </si>
  <si>
    <t>Configurable software testing</t>
  </si>
  <si>
    <t>Regression testing</t>
  </si>
  <si>
    <t>Configuration prioritization</t>
  </si>
  <si>
    <t>Test case prioritization</t>
  </si>
  <si>
    <t>Future research directions (as stated by authors, if any)</t>
  </si>
  <si>
    <t xml:space="preserve">Reviewer </t>
  </si>
  <si>
    <t>RQ1</t>
  </si>
  <si>
    <t>Add a potential answer to the RQ based on the contribution of the paper, if included (see ID 17)</t>
  </si>
  <si>
    <t>RQ2</t>
  </si>
  <si>
    <t>RQ3</t>
  </si>
  <si>
    <t>RQ4</t>
  </si>
  <si>
    <t>For your convenience, the current versions of the RQs are given below:</t>
  </si>
  <si>
    <t>Does any software engineering approach exist thatexplicitly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</si>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</sst>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4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0" fillId="2" fontId="3" numFmtId="0" xfId="0" applyAlignment="1" applyBorder="1" applyFont="1">
      <alignment readingOrder="0" shrinkToFit="0" textRotation="0" vertical="top" wrapText="1"/>
    </xf>
    <xf borderId="3" fillId="3" fontId="1" numFmtId="0" xfId="0" applyAlignment="1" applyBorder="1" applyFont="1">
      <alignment readingOrder="0"/>
    </xf>
    <xf borderId="21" fillId="3" fontId="2" numFmtId="1" xfId="0" applyAlignment="1" applyBorder="1" applyFont="1" applyNumberFormat="1">
      <alignment horizontal="left" readingOrder="0" vertical="bottom"/>
    </xf>
    <xf borderId="2" fillId="3" fontId="2" numFmtId="0" xfId="0" applyAlignment="1" applyBorder="1" applyFont="1">
      <alignment readingOrder="0" textRotation="0" vertical="bottom"/>
    </xf>
    <xf borderId="22" fillId="3" fontId="5" numFmtId="1" xfId="0" applyAlignment="1" applyBorder="1" applyFont="1" applyNumberFormat="1">
      <alignment readingOrder="0" shrinkToFit="0" vertical="top" wrapText="1"/>
    </xf>
    <xf borderId="23" fillId="4" fontId="6" numFmtId="0" xfId="0" applyBorder="1" applyFont="1"/>
    <xf borderId="24" fillId="4" fontId="2" numFmtId="1" xfId="0" applyAlignment="1" applyBorder="1" applyFont="1" applyNumberFormat="1">
      <alignment horizontal="right" readingOrder="0" vertical="bottom"/>
    </xf>
    <xf borderId="25" fillId="4" fontId="6" numFmtId="0" xfId="0" applyBorder="1" applyFont="1"/>
    <xf borderId="23" fillId="3" fontId="1" numFmtId="0" xfId="0" applyAlignment="1" applyBorder="1" applyFont="1">
      <alignment readingOrder="0"/>
    </xf>
    <xf borderId="23" fillId="3" fontId="1" numFmtId="0" xfId="0" applyBorder="1" applyFont="1"/>
    <xf borderId="23" fillId="3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ill="1" applyFont="1" applyNumberFormat="1">
      <alignment readingOrder="0" vertical="bottom"/>
    </xf>
    <xf borderId="26" fillId="3" fontId="5" numFmtId="1" xfId="0" applyAlignment="1" applyBorder="1" applyFont="1" applyNumberFormat="1">
      <alignment readingOrder="0" shrinkToFit="0" vertical="top" wrapText="1"/>
    </xf>
    <xf borderId="23" fillId="4" fontId="1" numFmtId="0" xfId="0" applyAlignment="1" applyBorder="1" applyFont="1">
      <alignment readingOrder="0"/>
    </xf>
    <xf borderId="23" fillId="4" fontId="1" numFmtId="0" xfId="0" applyBorder="1" applyFont="1"/>
    <xf borderId="23" fillId="4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ont="1" applyNumberFormat="1">
      <alignment vertical="bottom"/>
    </xf>
    <xf borderId="26" fillId="4" fontId="5" numFmtId="1" xfId="0" applyAlignment="1" applyBorder="1" applyFont="1" applyNumberFormat="1">
      <alignment readingOrder="0" shrinkToFit="0" vertical="top" wrapText="1"/>
    </xf>
    <xf borderId="27" fillId="4" fontId="1" numFmtId="0" xfId="0" applyAlignment="1" applyBorder="1" applyFont="1">
      <alignment readingOrder="0"/>
    </xf>
    <xf borderId="27" fillId="4" fontId="1" numFmtId="0" xfId="0" applyBorder="1" applyFont="1"/>
    <xf borderId="27" fillId="4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vertical="bottom"/>
    </xf>
    <xf borderId="27" fillId="3" fontId="1" numFmtId="0" xfId="0" applyAlignment="1" applyBorder="1" applyFont="1">
      <alignment readingOrder="0"/>
    </xf>
    <xf borderId="27" fillId="3" fontId="1" numFmtId="0" xfId="0" applyBorder="1" applyFont="1"/>
    <xf borderId="27" fillId="3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readingOrder="0" vertical="bottom"/>
    </xf>
    <xf borderId="4" fillId="4" fontId="1" numFmtId="0" xfId="0" applyAlignment="1" applyBorder="1" applyFont="1">
      <alignment readingOrder="0"/>
    </xf>
    <xf borderId="4" fillId="4" fontId="2" numFmtId="1" xfId="0" applyAlignment="1" applyBorder="1" applyFont="1" applyNumberFormat="1">
      <alignment horizontal="right" readingOrder="0" vertical="bottom"/>
    </xf>
    <xf borderId="21" fillId="7" fontId="2" numFmtId="1" xfId="0" applyAlignment="1" applyBorder="1" applyFont="1" applyNumberFormat="1">
      <alignment readingOrder="0" vertical="bottom"/>
    </xf>
    <xf borderId="28" fillId="3" fontId="2" numFmtId="1" xfId="0" applyAlignment="1" applyBorder="1" applyFont="1" applyNumberFormat="1">
      <alignment horizontal="right" readingOrder="0" vertical="bottom"/>
    </xf>
    <xf borderId="29" fillId="3" fontId="2" numFmtId="1" xfId="0" applyAlignment="1" applyBorder="1" applyFont="1" applyNumberFormat="1">
      <alignment readingOrder="0" vertical="bottom"/>
    </xf>
    <xf borderId="30" fillId="7" fontId="2" numFmtId="1" xfId="0" applyAlignment="1" applyBorder="1" applyFont="1" applyNumberFormat="1">
      <alignment readingOrder="0" vertical="bottom"/>
    </xf>
    <xf borderId="28" fillId="4" fontId="2" numFmtId="1" xfId="0" applyAlignment="1" applyBorder="1" applyFont="1" applyNumberFormat="1">
      <alignment horizontal="right" readingOrder="0" vertical="bottom"/>
    </xf>
    <xf borderId="29" fillId="4" fontId="2" numFmtId="1" xfId="0" applyAlignment="1" applyBorder="1" applyFont="1" applyNumberFormat="1">
      <alignment readingOrder="0" vertical="bottom"/>
    </xf>
    <xf borderId="31" fillId="7" fontId="2" numFmtId="1" xfId="0" applyAlignment="1" applyBorder="1" applyFont="1" applyNumberFormat="1">
      <alignment readingOrder="0" vertical="bottom"/>
    </xf>
    <xf borderId="31" fillId="3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0" fillId="4" fontId="1" numFmtId="1" xfId="0" applyAlignment="1" applyFont="1" applyNumberFormat="1">
      <alignment readingOrder="0"/>
    </xf>
    <xf borderId="23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shrinkToFit="0" vertical="bottom" wrapText="1"/>
    </xf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29" fillId="3" fontId="1" numFmtId="0" xfId="0" applyAlignment="1" applyBorder="1" applyFont="1">
      <alignment horizontal="right" readingOrder="0"/>
    </xf>
    <xf borderId="30" fillId="7" fontId="2" numFmtId="1" xfId="0" applyAlignment="1" applyBorder="1" applyFont="1" applyNumberFormat="1">
      <alignment vertical="bottom"/>
    </xf>
    <xf borderId="0" fillId="3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readingOrder="0" vertical="bottom"/>
    </xf>
    <xf borderId="0" fillId="4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vertical="bottom"/>
    </xf>
    <xf borderId="21" fillId="4" fontId="2" numFmtId="1" xfId="0" applyAlignment="1" applyBorder="1" applyFont="1" applyNumberFormat="1">
      <alignment readingOrder="0" vertical="bottom"/>
    </xf>
    <xf borderId="32" fillId="4" fontId="2" numFmtId="1" xfId="0" applyAlignment="1" applyBorder="1" applyFont="1" applyNumberFormat="1">
      <alignment readingOrder="0" shrinkToFit="0" vertical="bottom" wrapText="1"/>
    </xf>
    <xf borderId="33" fillId="4" fontId="2" numFmtId="1" xfId="0" applyAlignment="1" applyBorder="1" applyFont="1" applyNumberFormat="1">
      <alignment readingOrder="0" shrinkToFit="0" vertical="bottom" wrapText="1"/>
    </xf>
    <xf borderId="3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2" fillId="4" fontId="5" numFmtId="1" xfId="0" applyAlignment="1" applyBorder="1" applyFont="1" applyNumberFormat="1">
      <alignment readingOrder="0" shrinkToFit="0" vertical="top" wrapText="1"/>
    </xf>
    <xf borderId="34" fillId="3" fontId="4" numFmtId="0" xfId="0" applyAlignment="1" applyBorder="1" applyFont="1">
      <alignment horizontal="right" readingOrder="0"/>
    </xf>
    <xf borderId="31" fillId="7" fontId="2" numFmtId="1" xfId="0" applyAlignment="1" applyBorder="1" applyFont="1" applyNumberFormat="1">
      <alignment vertical="bottom"/>
    </xf>
    <xf borderId="35" fillId="7" fontId="2" numFmtId="1" xfId="0" applyAlignment="1" applyBorder="1" applyFont="1" applyNumberFormat="1">
      <alignment vertical="bottom"/>
    </xf>
    <xf borderId="0" fillId="8" fontId="1" numFmtId="0" xfId="0" applyAlignment="1" applyFill="1" applyFont="1">
      <alignment horizontal="right" readingOrder="0" vertical="center"/>
    </xf>
    <xf borderId="0" fillId="8" fontId="1" numFmtId="0" xfId="0" applyAlignment="1" applyFont="1">
      <alignment readingOrder="0" vertical="center"/>
    </xf>
    <xf borderId="2" fillId="8" fontId="2" numFmtId="1" xfId="0" applyAlignment="1" applyBorder="1" applyFont="1" applyNumberFormat="1">
      <alignment shrinkToFit="0" vertical="bottom" wrapText="1"/>
    </xf>
    <xf borderId="36" fillId="4" fontId="6" numFmtId="0" xfId="0" applyBorder="1" applyFont="1"/>
    <xf borderId="37" fillId="4" fontId="6" numFmtId="0" xfId="0" applyBorder="1" applyFont="1"/>
    <xf borderId="36" fillId="3" fontId="6" numFmtId="0" xfId="0" applyBorder="1" applyFont="1"/>
    <xf borderId="37" fillId="3" fontId="6" numFmtId="0" xfId="0" applyBorder="1" applyFont="1"/>
    <xf borderId="0" fillId="8" fontId="13" numFmtId="0" xfId="0" applyFont="1"/>
    <xf borderId="0" fillId="8" fontId="13" numFmtId="0" xfId="0" applyAlignment="1" applyFont="1">
      <alignment readingOrder="0"/>
    </xf>
    <xf borderId="0" fillId="8" fontId="1" numFmtId="0" xfId="0" applyAlignment="1" applyFont="1">
      <alignment readingOrder="0"/>
    </xf>
    <xf borderId="0" fillId="8" fontId="1" numFmtId="0" xfId="0" applyFont="1"/>
    <xf borderId="38" fillId="8" fontId="5" numFmtId="1" xfId="0" applyAlignment="1" applyBorder="1" applyFont="1" applyNumberFormat="1">
      <alignment readingOrder="0" shrinkToFit="0" vertical="top" wrapText="1"/>
    </xf>
    <xf borderId="39" fillId="3" fontId="6" numFmtId="0" xfId="0" applyBorder="1" applyFont="1"/>
    <xf borderId="40" fillId="3" fontId="6" numFmtId="0" xfId="0" applyBorder="1" applyFont="1"/>
    <xf borderId="39" fillId="4" fontId="6" numFmtId="0" xfId="0" applyBorder="1" applyFont="1"/>
    <xf borderId="40" fillId="4" fontId="6" numFmtId="0" xfId="0" applyBorder="1" applyFont="1"/>
    <xf borderId="0" fillId="3" fontId="1" numFmtId="0" xfId="0" applyFont="1"/>
    <xf borderId="0" fillId="4" fontId="1" numFmtId="0" xfId="0" applyFont="1"/>
    <xf borderId="0" fillId="3" fontId="8" numFmtId="0" xfId="0" applyAlignment="1" applyFont="1">
      <alignment readingOrder="0"/>
    </xf>
    <xf borderId="0" fillId="3" fontId="7" numFmtId="0" xfId="0" applyFont="1"/>
    <xf borderId="0" fillId="3" fontId="7" numFmtId="1" xfId="0" applyFont="1" applyNumberFormat="1"/>
    <xf borderId="0" fillId="4" fontId="7" numFmtId="0" xfId="0" applyFont="1"/>
    <xf borderId="0" fillId="4" fontId="7" numFmtId="1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'1'!I2</f>
        <v>&lt;add your comment here if any&gt;</v>
      </c>
      <c r="V2" s="10" t="str">
        <f>'2'!V2</f>
        <v>&lt;Please report the main contributions of the paper as stated by the authors. If not explicitly elicited, report the main research areas, if not clear from the keywords.&gt;</v>
      </c>
      <c r="W2" s="11"/>
      <c r="X2" s="11"/>
      <c r="Y2" s="11"/>
    </row>
    <row r="3" ht="156.0" customHeight="1">
      <c r="A3" s="12"/>
      <c r="B3" s="12"/>
      <c r="C3" s="13" t="str">
        <f t="shared" ref="C3:D3" si="1">K25</f>
        <v>DevOps</v>
      </c>
      <c r="D3" s="13" t="str">
        <f t="shared" si="1"/>
        <v>Process</v>
      </c>
      <c r="E3" s="13" t="str">
        <f t="shared" ref="E3:F3" si="2">K26</f>
        <v>AI/ML</v>
      </c>
      <c r="F3" s="13" t="str">
        <f t="shared" si="2"/>
        <v>Process</v>
      </c>
      <c r="G3" s="13" t="str">
        <f t="shared" ref="G3:H3" si="3">K27</f>
        <v>n.a.</v>
      </c>
      <c r="H3" s="13" t="str">
        <f t="shared" si="3"/>
        <v>n.a.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5">
        <f>IF(COUNTIF(C3:T3,"n.a.")&gt;15,-1,0)+COUNTIF(U3,"*add your comment here if any*")+COUNTIF(V3,"*add your comment here if any*")</f>
        <v>0</v>
      </c>
      <c r="X3" s="15">
        <f>IFERROR(__xludf.DUMMYFUNCTION("IMPORTRANGE($C$22,""!$X$3"")"),-3.0)</f>
        <v>-3</v>
      </c>
      <c r="Y3" s="15">
        <f t="shared" ref="Y3:Y20" si="10">W3*X3</f>
        <v>0</v>
      </c>
    </row>
    <row r="4">
      <c r="A4" s="16">
        <v>2.0</v>
      </c>
      <c r="B4" s="17" t="s">
        <v>9</v>
      </c>
      <c r="C4" s="18" t="str">
        <f>IF(NOT('1'!C4='2'!D4),IF('1'!C4="n.a.",'2'!D4,IF('2'!D4="n.a.",'1'!C4,"Conflict")),'1'!C4) </f>
        <v>N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'1'!I4</f>
        <v>&lt;add your comment here if any&gt;</v>
      </c>
      <c r="V4" s="20" t="str">
        <f>'2'!V4</f>
        <v>&lt;add your comment here if any&gt;</v>
      </c>
      <c r="W4" s="11">
        <f t="shared" ref="W4:W20" si="11">COUNTIF(U4,"*add your comment here if any*")+COUNTIF(V4,"*add your comment here if any*")</f>
        <v>2</v>
      </c>
      <c r="X4" s="11">
        <f>IFERROR(__xludf.DUMMYFUNCTION("IMPORTRANGE($C$22,""!$X$4"")"),0.0)</f>
        <v>0</v>
      </c>
      <c r="Y4" s="11">
        <f t="shared" si="10"/>
        <v>0</v>
      </c>
    </row>
    <row r="5">
      <c r="A5" s="21">
        <v>3.0</v>
      </c>
      <c r="B5" s="22" t="s">
        <v>10</v>
      </c>
      <c r="C5" s="13" t="str">
        <f>IF(NOT('1'!C5='2'!D5),IF('1'!C5="n.a.",'2'!D5,IF('2'!D5="n.a.",'1'!C5,"Conflict")),'1'!C5) </f>
        <v>N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'1'!I5</f>
        <v>&lt;add your comment here if any&gt;</v>
      </c>
      <c r="V5" s="24" t="str">
        <f>'2'!V5</f>
        <v>&lt;add your comment here if any&gt;</v>
      </c>
      <c r="W5" s="15">
        <f t="shared" si="11"/>
        <v>2</v>
      </c>
      <c r="X5" s="15">
        <f>IFERROR(__xludf.DUMMYFUNCTION("IMPORTRANGE($C$22,""!$X$5"")"),0.0)</f>
        <v>0</v>
      </c>
      <c r="Y5" s="15">
        <f t="shared" si="10"/>
        <v>0</v>
      </c>
    </row>
    <row r="6">
      <c r="A6" s="16">
        <v>4.0</v>
      </c>
      <c r="B6" s="17" t="s">
        <v>11</v>
      </c>
      <c r="C6" s="18" t="str">
        <f>IF(NOT('1'!C6='2'!D6),IF('1'!C6="n.a.",'2'!D6,IF('2'!D6="n.a.",'1'!C6,"Conflict")),'1'!C6) </f>
        <v>N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'1'!I6</f>
        <v>&lt;add your comment here if any&gt;</v>
      </c>
      <c r="V6" s="20" t="str">
        <f>'2'!V6</f>
        <v>&lt;add your comment here if any&gt;</v>
      </c>
      <c r="W6" s="11">
        <f t="shared" si="11"/>
        <v>2</v>
      </c>
      <c r="X6" s="11">
        <f>IFERROR(__xludf.DUMMYFUNCTION("IMPORTRANGE($C$22,""!$X$6"")"),0.0)</f>
        <v>0</v>
      </c>
      <c r="Y6" s="11">
        <f t="shared" si="10"/>
        <v>0</v>
      </c>
    </row>
    <row r="7">
      <c r="A7" s="21">
        <v>5.0</v>
      </c>
      <c r="B7" s="22" t="s">
        <v>12</v>
      </c>
      <c r="C7" s="13" t="str">
        <f>IF(NOT('1'!C7='2'!D7),IF('1'!C7="n.a.",'2'!D7,IF('2'!D7="n.a.",'1'!C7,"Conflict")),'1'!C7) </f>
        <v>N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'1'!I7</f>
        <v>&lt;add your comment here if any&gt;</v>
      </c>
      <c r="V7" s="24" t="str">
        <f>'2'!V7</f>
        <v>&lt;add your comment here if any&gt;</v>
      </c>
      <c r="W7" s="15">
        <f t="shared" si="11"/>
        <v>2</v>
      </c>
      <c r="X7" s="15">
        <f>IFERROR(__xludf.DUMMYFUNCTION("IMPORTRANGE($C$22,""!$X$7"")"),0.0)</f>
        <v>0</v>
      </c>
      <c r="Y7" s="15">
        <f t="shared" si="10"/>
        <v>0</v>
      </c>
    </row>
    <row r="8">
      <c r="A8" s="16">
        <v>6.0</v>
      </c>
      <c r="B8" s="17" t="s">
        <v>13</v>
      </c>
      <c r="C8" s="18" t="str">
        <f>IF(NOT('1'!C8='2'!D8),IF('1'!C8="n.a.",'2'!D8,IF('2'!D8="n.a.",'1'!C8,"Conflict")),'1'!C8) </f>
        <v>N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'1'!I8</f>
        <v>&lt;add your comment here if any&gt;</v>
      </c>
      <c r="V8" s="20" t="str">
        <f>'2'!V8</f>
        <v>&lt;add your comment here if any&gt;</v>
      </c>
      <c r="W8" s="11">
        <f t="shared" si="11"/>
        <v>2</v>
      </c>
      <c r="X8" s="11">
        <f>IFERROR(__xludf.DUMMYFUNCTION("IMPORTRANGE($C$22,""!$X$8"")"),0.0)</f>
        <v>0</v>
      </c>
      <c r="Y8" s="11">
        <f t="shared" si="10"/>
        <v>0</v>
      </c>
    </row>
    <row r="9">
      <c r="A9" s="21">
        <v>7.0</v>
      </c>
      <c r="B9" s="22" t="s">
        <v>14</v>
      </c>
      <c r="C9" s="13" t="str">
        <f>IF(NOT('1'!C9='2'!D9),IF('1'!C9="n.a.",'2'!D9,IF('2'!D9="n.a.",'1'!C9,"Conflict")),'1'!C9) </f>
        <v>N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'1'!I9</f>
        <v>&lt;add your comment here if any&gt;</v>
      </c>
      <c r="V9" s="24" t="str">
        <f>'2'!V9</f>
        <v>&lt;add your comment here if any&gt;</v>
      </c>
      <c r="W9" s="15">
        <f t="shared" si="11"/>
        <v>2</v>
      </c>
      <c r="X9" s="15">
        <f>IFERROR(__xludf.DUMMYFUNCTION("IMPORTRANGE($C$22,""!$X$9"")"),0.0)</f>
        <v>0</v>
      </c>
      <c r="Y9" s="15">
        <f t="shared" si="10"/>
        <v>0</v>
      </c>
    </row>
    <row r="10">
      <c r="A10" s="16">
        <v>8.0</v>
      </c>
      <c r="B10" s="16" t="s">
        <v>15</v>
      </c>
      <c r="C10" s="18">
        <f>IF(NOT('1'!C10='2'!D10),IF('1'!C10="n.a.",'2'!D10,IF('2'!D10="n.a.",'1'!C10,"Conflict")),'1'!C10) </f>
        <v>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'1'!I10</f>
        <v>&lt;add your comment here if any&gt;</v>
      </c>
      <c r="V10" s="20" t="str">
        <f>'2'!V10</f>
        <v>&lt;add your comment here if any&gt;</v>
      </c>
      <c r="W10" s="11">
        <f t="shared" si="11"/>
        <v>2</v>
      </c>
      <c r="X10" s="11">
        <f>IFERROR(__xludf.DUMMYFUNCTION("IMPORTRANGE($C$22,""!$X$10"")"),0.0)</f>
        <v>0</v>
      </c>
      <c r="Y10" s="11">
        <f t="shared" si="10"/>
        <v>0</v>
      </c>
    </row>
    <row r="11">
      <c r="A11" s="21">
        <v>9.0</v>
      </c>
      <c r="B11" s="21" t="s">
        <v>16</v>
      </c>
      <c r="C11" s="13" t="str">
        <f>IF(NOT('1'!C11='2'!D11),IF('1'!C11="n.a.",'2'!D11,IF('2'!D11="n.a.",'1'!C11,"Conflict")),'1'!C11) </f>
        <v>N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'1'!I11</f>
        <v>&lt;add your comment here if any&gt;</v>
      </c>
      <c r="V11" s="24" t="str">
        <f>'2'!V11</f>
        <v>&lt;add your comment here if any&gt;</v>
      </c>
      <c r="W11" s="15">
        <f t="shared" si="11"/>
        <v>2</v>
      </c>
      <c r="X11" s="15">
        <f>IFERROR(__xludf.DUMMYFUNCTION("IMPORTRANGE($C$22,""!$X$11"")"),0.0)</f>
        <v>0</v>
      </c>
      <c r="Y11" s="15">
        <f t="shared" si="10"/>
        <v>0</v>
      </c>
    </row>
    <row r="12">
      <c r="A12" s="16">
        <v>10.0</v>
      </c>
      <c r="B12" s="16" t="s">
        <v>17</v>
      </c>
      <c r="C12" s="18" t="str">
        <f>K37</f>
        <v>Testing</v>
      </c>
      <c r="D12" s="18" t="str">
        <f>K38</f>
        <v>n.a.</v>
      </c>
      <c r="E12" s="18" t="str">
        <f>K39</f>
        <v>n.a.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2">Z37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'1'!I12</f>
        <v>&lt;add your comment here if any&gt;</v>
      </c>
      <c r="V12" s="20" t="str">
        <f>'2'!V12</f>
        <v>&lt;add your comment here if any&gt;</v>
      </c>
      <c r="W12" s="11">
        <f t="shared" si="11"/>
        <v>2</v>
      </c>
      <c r="X12" s="11">
        <f>IFERROR(__xludf.DUMMYFUNCTION("IMPORTRANGE($C$22,""!$X$12"")"),0.0)</f>
        <v>0</v>
      </c>
      <c r="Y12" s="11">
        <f t="shared" si="10"/>
        <v>0</v>
      </c>
    </row>
    <row r="13">
      <c r="A13" s="21">
        <v>11.0</v>
      </c>
      <c r="B13" s="21" t="s">
        <v>18</v>
      </c>
      <c r="C13" s="25" t="str">
        <f t="shared" ref="C13:D13" si="13">K67</f>
        <v>Book Chapter</v>
      </c>
      <c r="D13" s="25" t="str">
        <f t="shared" si="13"/>
        <v>Advances in Computers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'1'!I13</f>
        <v>&lt;add your comment here if any&gt;</v>
      </c>
      <c r="V13" s="24" t="str">
        <f>'2'!V13</f>
        <v>&lt;add your comment here if any&gt;</v>
      </c>
      <c r="W13" s="15">
        <f t="shared" si="11"/>
        <v>2</v>
      </c>
      <c r="X13" s="15">
        <f>IFERROR(__xludf.DUMMYFUNCTION("IMPORTRANGE($C$22,""!$X$13"")"),0.0)</f>
        <v>0</v>
      </c>
      <c r="Y13" s="15">
        <f t="shared" si="10"/>
        <v>0</v>
      </c>
    </row>
    <row r="14">
      <c r="A14" s="16">
        <v>12.0</v>
      </c>
      <c r="B14" s="16" t="s">
        <v>19</v>
      </c>
      <c r="C14" s="18" t="str">
        <f>IF(NOT('1'!C14='2'!D14),IF('1'!C14="n.a.",'2'!D14,IF('2'!D14="n.a.",'1'!C14,"Conflict")),'1'!C14) </f>
        <v>N</v>
      </c>
      <c r="D14" s="18">
        <f>IF(OR(EXACT(C7,"Y")),1,0)</f>
        <v>0</v>
      </c>
      <c r="E14" s="18">
        <f>IF(OR(EXACT(C9,"Y")),1,0)</f>
        <v>0</v>
      </c>
      <c r="F14" s="18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'1'!I14</f>
        <v>&lt;add your comment here if any&gt;</v>
      </c>
      <c r="V14" s="20" t="str">
        <f>'2'!V14</f>
        <v>&lt;add your comment here if any&gt;</v>
      </c>
      <c r="W14" s="11">
        <f t="shared" si="11"/>
        <v>2</v>
      </c>
      <c r="X14" s="11">
        <f>IFERROR(__xludf.DUMMYFUNCTION("IMPORTRANGE($C$22,""!$X$14"")"),0.0)</f>
        <v>0</v>
      </c>
      <c r="Y14" s="11">
        <f t="shared" si="10"/>
        <v>0</v>
      </c>
    </row>
    <row r="15">
      <c r="A15" s="21">
        <v>13.0</v>
      </c>
      <c r="B15" s="21" t="s">
        <v>20</v>
      </c>
      <c r="C15" s="13" t="str">
        <f>IF(NOT('1'!C15='2'!D15),IF('1'!C15="n.a.",'2'!D15,IF('2'!D15="n.a.",'1'!C15,"Conflict")),'1'!C15) </f>
        <v>N</v>
      </c>
      <c r="D15" s="13">
        <f t="shared" ref="D15:D16" si="15">IF(OR(EXACT(C4,"Y")),1,0)</f>
        <v>0</v>
      </c>
      <c r="E15" s="13">
        <f>IF(OR(EXACT(C6,"Y")),1,0)</f>
        <v>0</v>
      </c>
      <c r="F15" s="13">
        <f t="shared" si="14"/>
        <v>0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'1'!I15</f>
        <v>&lt;add your comment here if any&gt;</v>
      </c>
      <c r="V15" s="24" t="str">
        <f>'2'!V15</f>
        <v>&lt;add your comment here if any&gt;</v>
      </c>
      <c r="W15" s="15">
        <f t="shared" si="11"/>
        <v>2</v>
      </c>
      <c r="X15" s="15">
        <f>IFERROR(__xludf.DUMMYFUNCTION("IMPORTRANGE($C$22,""!$X$15"")"),0.0)</f>
        <v>0</v>
      </c>
      <c r="Y15" s="15">
        <f t="shared" si="10"/>
        <v>0</v>
      </c>
    </row>
    <row r="16">
      <c r="A16" s="16">
        <v>14.0</v>
      </c>
      <c r="B16" s="16" t="s">
        <v>21</v>
      </c>
      <c r="C16" s="18" t="str">
        <f>IF(NOT('1'!C16='2'!D16),IF('1'!C16="n.a.",'2'!D16,IF('2'!D16="n.a.",'1'!C16,"Conflict")),'1'!C16) </f>
        <v>N</v>
      </c>
      <c r="D16" s="18">
        <f t="shared" si="15"/>
        <v>0</v>
      </c>
      <c r="E16" s="18">
        <f>IF(OR(EXACT(C8,"Y")),1,0)</f>
        <v>0</v>
      </c>
      <c r="F16" s="18">
        <f t="shared" si="14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'1'!I16</f>
        <v>&lt;add your comment here if any&gt;</v>
      </c>
      <c r="V16" s="20" t="str">
        <f>'2'!V16</f>
        <v>&lt;add your comment here if any&gt;</v>
      </c>
      <c r="W16" s="11">
        <f t="shared" si="11"/>
        <v>2</v>
      </c>
      <c r="X16" s="11">
        <f>IFERROR(__xludf.DUMMYFUNCTION("IMPORTRANGE($C$22,""!$X$16"")"),0.0)</f>
        <v>0</v>
      </c>
      <c r="Y16" s="11">
        <f t="shared" si="10"/>
        <v>0</v>
      </c>
    </row>
    <row r="17">
      <c r="A17" s="21">
        <v>15.0</v>
      </c>
      <c r="B17" s="21" t="s">
        <v>22</v>
      </c>
      <c r="C17" s="13" t="str">
        <f>IF(NOT('1'!C17='2'!D17),IF('1'!C17="n.a.",'2'!D17,IF('2'!D17="n.a.",'1'!C17,"Conflict")),'1'!C17) </f>
        <v>N</v>
      </c>
      <c r="D17" s="13">
        <f>IF(OR(AND(F14,OR(F15,F16)),AND(F15,OR(F14,F16)),AND(F16,OR(F14,F15))),1,0)</f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'1'!I17</f>
        <v>&lt;add your comment here if any&gt;</v>
      </c>
      <c r="V17" s="24" t="str">
        <f>'2'!V17</f>
        <v>&lt;add your comment here if any&gt;</v>
      </c>
      <c r="W17" s="15">
        <f t="shared" si="11"/>
        <v>2</v>
      </c>
      <c r="X17" s="15">
        <f>IFERROR(__xludf.DUMMYFUNCTION("IMPORTRANGE($C$22,""!$X$17"")"),0.0)</f>
        <v>0</v>
      </c>
      <c r="Y17" s="15">
        <f t="shared" si="10"/>
        <v>0</v>
      </c>
    </row>
    <row r="18">
      <c r="A18" s="26">
        <v>16.0</v>
      </c>
      <c r="B18" s="26" t="s">
        <v>23</v>
      </c>
      <c r="C18" s="27" t="str">
        <f>K47</f>
        <v>application domain independent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'1'!I18</f>
        <v>&lt;add your comment here if any&gt;</v>
      </c>
      <c r="V18" s="20" t="str">
        <f>'2'!V18</f>
        <v>&lt;add your comment here if any&gt;</v>
      </c>
      <c r="W18" s="11">
        <f t="shared" si="11"/>
        <v>2</v>
      </c>
      <c r="X18" s="11">
        <f>IFERROR(__xludf.DUMMYFUNCTION("IMPORTRANGE($C$22,""!$X$18"")"),0.0)</f>
        <v>0</v>
      </c>
      <c r="Y18" s="11">
        <f t="shared" si="10"/>
        <v>0</v>
      </c>
    </row>
    <row r="19">
      <c r="A19" s="28">
        <v>17.0</v>
      </c>
      <c r="B19" s="28" t="s">
        <v>24</v>
      </c>
      <c r="C19" s="29" t="str">
        <f>K57</f>
        <v>Testing</v>
      </c>
      <c r="D19" s="29" t="str">
        <f>K58</f>
        <v>Configurable Systems</v>
      </c>
      <c r="E19" s="29" t="str">
        <f>K59</f>
        <v>Software testing</v>
      </c>
      <c r="F19" s="29" t="str">
        <f>K60</f>
        <v>Configurable software testing</v>
      </c>
      <c r="G19" s="29" t="str">
        <f>K61</f>
        <v>Regression testing</v>
      </c>
      <c r="H19" s="30" t="str">
        <f>K62</f>
        <v>Configuration prioritization</v>
      </c>
      <c r="I19" s="29" t="str">
        <f>K63</f>
        <v>Test case prioritization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'1'!I19</f>
        <v>&lt;add your comment here if any&gt;</v>
      </c>
      <c r="V19" s="24" t="str">
        <f>'2'!V19</f>
        <v>&lt;add your comment here if any&gt;</v>
      </c>
      <c r="W19" s="15">
        <f t="shared" si="11"/>
        <v>2</v>
      </c>
      <c r="X19" s="15">
        <f>IFERROR(__xludf.DUMMYFUNCTION("IMPORTRANGE($C$22,""!$X$19"")"),0.0)</f>
        <v>0</v>
      </c>
      <c r="Y19" s="15">
        <f t="shared" si="10"/>
        <v>0</v>
      </c>
    </row>
    <row r="20">
      <c r="A20" s="31">
        <v>18.0</v>
      </c>
      <c r="B20" s="32" t="s">
        <v>25</v>
      </c>
      <c r="C20" s="33" t="str">
        <f>IF(NOT('1'!C20='2'!D20),IF('1'!C20="n.a.",'2'!D20,IF('2'!D20="n.a.",'1'!C20,"Conflict")),'1'!C20) </f>
        <v>N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'1'!I20</f>
        <v>&lt;add your comment here if any&gt;</v>
      </c>
      <c r="V20" s="20" t="str">
        <f>'2'!V20</f>
        <v>&lt;add your comment here if any&gt;</v>
      </c>
      <c r="W20" s="11">
        <f t="shared" si="11"/>
        <v>2</v>
      </c>
      <c r="X20" s="11">
        <f>IFERROR(__xludf.DUMMYFUNCTION("IMPORTRANGE($C$22,""!$X$20"")"),0.0)</f>
        <v>0</v>
      </c>
      <c r="Y20" s="11">
        <f t="shared" si="10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6">SUM(W3:W20)</f>
        <v>34</v>
      </c>
      <c r="X21" s="38">
        <f t="shared" si="16"/>
        <v>-3</v>
      </c>
      <c r="Y21" s="38">
        <f t="shared" si="16"/>
        <v>0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'1'!C$3</f>
        <v>DevOps</v>
      </c>
      <c r="D25" s="53" t="str">
        <f>'1'!D$3</f>
        <v>Process</v>
      </c>
      <c r="E25" s="54" t="str">
        <f t="shared" ref="E25:E36" si="18">CONCATENATE(C25," ",D25)</f>
        <v>DevOps Process</v>
      </c>
      <c r="F25" s="54"/>
      <c r="G25" s="54" t="str">
        <f>IFERROR(__xludf.DUMMYFUNCTION("IFNA(UNIQUE(FILTER(E25:E36, E25:E36&lt;&gt;""n.a. n.a."")),""n.a."")"),"DevOps Process")</f>
        <v>DevOps Process</v>
      </c>
      <c r="H25" s="54"/>
      <c r="I25" s="54" t="str">
        <f>IFERROR(__xludf.DUMMYFUNCTION("IFERROR(SPLIT($G25,"" ""),"""")"),"DevOps")</f>
        <v>DevOps</v>
      </c>
      <c r="J25" s="54" t="str">
        <f>IFERROR(__xludf.DUMMYFUNCTION("""COMPUTED_VALUE"""),"Process")</f>
        <v>Process</v>
      </c>
      <c r="K25" s="55" t="str">
        <f t="shared" ref="K25:L25" si="17">IF(NOT(I25=""),I25,"n.a.")</f>
        <v>DevOps</v>
      </c>
      <c r="L25" s="55" t="str">
        <f t="shared" si="17"/>
        <v>Process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'1'!E$3</f>
        <v>n.a.</v>
      </c>
      <c r="D26" s="53" t="str">
        <f>'1'!F$3</f>
        <v>n.a.</v>
      </c>
      <c r="E26" s="59" t="str">
        <f t="shared" si="18"/>
        <v>n.a. n.a.</v>
      </c>
      <c r="F26" s="59"/>
      <c r="G26" s="59" t="str">
        <f>IFERROR(__xludf.DUMMYFUNCTION("""COMPUTED_VALUE"""),"AI/ML Process")</f>
        <v>AI/ML Process</v>
      </c>
      <c r="H26" s="59"/>
      <c r="I26" s="59" t="str">
        <f>IFERROR(__xludf.DUMMYFUNCTION("IFERROR(SPLIT($G26,"" ""),"""")"),"AI/ML")</f>
        <v>AI/ML</v>
      </c>
      <c r="J26" s="59" t="str">
        <f>IFERROR(__xludf.DUMMYFUNCTION("""COMPUTED_VALUE"""),"Process")</f>
        <v>Process</v>
      </c>
      <c r="K26" s="60" t="str">
        <f t="shared" ref="K26:L26" si="19">IF(NOT(I26=""),I26,"n.a.")</f>
        <v>AI/ML</v>
      </c>
      <c r="L26" s="60" t="str">
        <f t="shared" si="19"/>
        <v>Process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'1'!G$3</f>
        <v>n.a.</v>
      </c>
      <c r="D27" s="53" t="str">
        <f>'1'!H$3</f>
        <v>n.a.</v>
      </c>
      <c r="E27" s="54" t="str">
        <f t="shared" si="18"/>
        <v>n.a. n.a.</v>
      </c>
      <c r="F27" s="54"/>
      <c r="G27" s="54"/>
      <c r="H27" s="54"/>
      <c r="I27" s="54" t="str">
        <f>IFERROR(__xludf.DUMMYFUNCTION("IFERROR(SPLIT($G27,"" ""),"""")"),"")</f>
        <v/>
      </c>
      <c r="J27" s="54"/>
      <c r="K27" s="55" t="str">
        <f t="shared" ref="K27:L27" si="20">IF(NOT(I27=""),I27,"n.a.")</f>
        <v>n.a.</v>
      </c>
      <c r="L27" s="55" t="str">
        <f t="shared" si="20"/>
        <v>n.a.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AI/ML</v>
      </c>
      <c r="D28" s="62" t="str">
        <f>'2'!E$3</f>
        <v>Process</v>
      </c>
      <c r="E28" s="59" t="str">
        <f t="shared" si="18"/>
        <v>AI/ML Process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1">IF(NOT(I28=""),I28,"n.a.")</f>
        <v>n.a.</v>
      </c>
      <c r="L28" s="60" t="str">
        <f t="shared" si="21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DevOps</v>
      </c>
      <c r="D29" s="62" t="str">
        <f>'2'!G$3</f>
        <v>Process</v>
      </c>
      <c r="E29" s="54" t="str">
        <f t="shared" si="18"/>
        <v>DevOps Process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2">IF(NOT(I29=""),I29,"n.a.")</f>
        <v>n.a.</v>
      </c>
      <c r="L29" s="55" t="str">
        <f t="shared" si="22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18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3">IF(NOT(I30=""),I30,"n.a.")</f>
        <v>n.a.</v>
      </c>
      <c r="L30" s="60" t="str">
        <f t="shared" si="23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18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4">IF(NOT(I31=""),I31,"n.a.")</f>
        <v>n.a.</v>
      </c>
      <c r="L31" s="55" t="str">
        <f t="shared" si="24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18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5">IF(NOT(I32=""),I32,"n.a.")</f>
        <v>n.a.</v>
      </c>
      <c r="L32" s="60" t="str">
        <f t="shared" si="25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18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6">IF(NOT(I33=""),I33,"n.a.")</f>
        <v>n.a.</v>
      </c>
      <c r="L33" s="55" t="str">
        <f t="shared" si="26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18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18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18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'1'!C12</f>
        <v>Testing</v>
      </c>
      <c r="D37" s="75"/>
      <c r="E37" s="75"/>
      <c r="F37" s="75"/>
      <c r="G37" s="75" t="str">
        <f>IFERROR(__xludf.DUMMYFUNCTION("IFNA(UNIQUE(FILTER(C37:C46, C37:C46&lt;&gt;""n.a."")),""n.a."")"),"Testing")</f>
        <v>Testing</v>
      </c>
      <c r="H37" s="75"/>
      <c r="I37" s="76" t="str">
        <f t="shared" ref="I37:I66" si="27">G37</f>
        <v>Testing</v>
      </c>
      <c r="J37" s="75"/>
      <c r="K37" s="77" t="str">
        <f t="shared" ref="K37:K68" si="28">IF(NOT(I37=""),I37,"n.a.")</f>
        <v>Testing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'1'!D12</f>
        <v>n.a.</v>
      </c>
      <c r="D38" s="81"/>
      <c r="E38" s="81"/>
      <c r="F38" s="81"/>
      <c r="G38" s="81"/>
      <c r="H38" s="81"/>
      <c r="I38" s="59" t="str">
        <f t="shared" si="27"/>
        <v/>
      </c>
      <c r="J38" s="81"/>
      <c r="K38" s="60" t="str">
        <f t="shared" si="28"/>
        <v>n.a.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'1'!E12</f>
        <v>n.a.</v>
      </c>
      <c r="D39" s="83"/>
      <c r="E39" s="83"/>
      <c r="F39" s="83"/>
      <c r="G39" s="83"/>
      <c r="H39" s="83"/>
      <c r="I39" s="54" t="str">
        <f t="shared" si="27"/>
        <v/>
      </c>
      <c r="J39" s="83"/>
      <c r="K39" s="55" t="str">
        <f t="shared" si="28"/>
        <v>n.a.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'1'!F12</f>
        <v>n.a.</v>
      </c>
      <c r="D40" s="81"/>
      <c r="E40" s="81"/>
      <c r="F40" s="81"/>
      <c r="G40" s="81"/>
      <c r="H40" s="81"/>
      <c r="I40" s="59" t="str">
        <f t="shared" si="27"/>
        <v/>
      </c>
      <c r="J40" s="81"/>
      <c r="K40" s="60" t="str">
        <f t="shared" si="28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'1'!G12</f>
        <v>n.a.</v>
      </c>
      <c r="D41" s="83"/>
      <c r="E41" s="83"/>
      <c r="F41" s="83"/>
      <c r="G41" s="83"/>
      <c r="H41" s="83"/>
      <c r="I41" s="54" t="str">
        <f t="shared" si="27"/>
        <v/>
      </c>
      <c r="J41" s="83"/>
      <c r="K41" s="55" t="str">
        <f t="shared" si="28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Testing</v>
      </c>
      <c r="D42" s="81"/>
      <c r="E42" s="81"/>
      <c r="F42" s="81"/>
      <c r="G42" s="81"/>
      <c r="H42" s="81"/>
      <c r="I42" s="59" t="str">
        <f t="shared" si="27"/>
        <v/>
      </c>
      <c r="J42" s="81"/>
      <c r="K42" s="60" t="str">
        <f t="shared" si="28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n.a.</v>
      </c>
      <c r="D43" s="83"/>
      <c r="E43" s="83"/>
      <c r="F43" s="83"/>
      <c r="G43" s="83"/>
      <c r="H43" s="83"/>
      <c r="I43" s="54" t="str">
        <f t="shared" si="27"/>
        <v/>
      </c>
      <c r="J43" s="83"/>
      <c r="K43" s="55" t="str">
        <f t="shared" si="28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7"/>
        <v/>
      </c>
      <c r="J44" s="81"/>
      <c r="K44" s="60" t="str">
        <f t="shared" si="28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7"/>
        <v/>
      </c>
      <c r="J45" s="83"/>
      <c r="K45" s="55" t="str">
        <f t="shared" si="28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7"/>
        <v/>
      </c>
      <c r="J46" s="87"/>
      <c r="K46" s="69" t="str">
        <f t="shared" si="28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'1'!C18</f>
        <v>application domain independent</v>
      </c>
      <c r="D47" s="75"/>
      <c r="E47" s="75"/>
      <c r="F47" s="75"/>
      <c r="G47" s="75" t="str">
        <f>IFERROR(__xludf.DUMMYFUNCTION("IFNA(UNIQUE(FILTER(C47:C56, C47:C56&lt;&gt;""n.a."")),""n.a."")"),"application domain independent")</f>
        <v>application domain independent</v>
      </c>
      <c r="H47" s="75"/>
      <c r="I47" s="76" t="str">
        <f t="shared" si="27"/>
        <v>application domain independent</v>
      </c>
      <c r="J47" s="75"/>
      <c r="K47" s="77" t="str">
        <f t="shared" si="28"/>
        <v>application domain independent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'1'!D18</f>
        <v>n.a.</v>
      </c>
      <c r="D48" s="81"/>
      <c r="E48" s="81"/>
      <c r="F48" s="81"/>
      <c r="G48" s="81"/>
      <c r="H48" s="81"/>
      <c r="I48" s="59" t="str">
        <f t="shared" si="27"/>
        <v/>
      </c>
      <c r="J48" s="81"/>
      <c r="K48" s="60" t="str">
        <f t="shared" si="28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'1'!E18</f>
        <v>n.a.</v>
      </c>
      <c r="D49" s="83"/>
      <c r="E49" s="83"/>
      <c r="F49" s="83"/>
      <c r="G49" s="83"/>
      <c r="H49" s="83"/>
      <c r="I49" s="54" t="str">
        <f t="shared" si="27"/>
        <v/>
      </c>
      <c r="J49" s="83"/>
      <c r="K49" s="55" t="str">
        <f t="shared" si="28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'1'!F18</f>
        <v>n.a.</v>
      </c>
      <c r="D50" s="81"/>
      <c r="E50" s="81"/>
      <c r="F50" s="81"/>
      <c r="G50" s="81"/>
      <c r="H50" s="81"/>
      <c r="I50" s="59" t="str">
        <f t="shared" si="27"/>
        <v/>
      </c>
      <c r="J50" s="81"/>
      <c r="K50" s="60" t="str">
        <f t="shared" si="28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'1'!G18</f>
        <v>n.a.</v>
      </c>
      <c r="D51" s="83"/>
      <c r="E51" s="83"/>
      <c r="F51" s="83"/>
      <c r="G51" s="83"/>
      <c r="H51" s="83"/>
      <c r="I51" s="54" t="str">
        <f t="shared" si="27"/>
        <v/>
      </c>
      <c r="J51" s="83"/>
      <c r="K51" s="55" t="str">
        <f t="shared" si="28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application domain independent</v>
      </c>
      <c r="D52" s="81"/>
      <c r="E52" s="81"/>
      <c r="F52" s="81"/>
      <c r="G52" s="81"/>
      <c r="H52" s="81"/>
      <c r="I52" s="59" t="str">
        <f t="shared" si="27"/>
        <v/>
      </c>
      <c r="J52" s="81"/>
      <c r="K52" s="60" t="str">
        <f t="shared" si="28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7"/>
        <v/>
      </c>
      <c r="J53" s="83"/>
      <c r="K53" s="55" t="str">
        <f t="shared" si="28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7"/>
        <v/>
      </c>
      <c r="J54" s="81"/>
      <c r="K54" s="60" t="str">
        <f t="shared" si="28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7"/>
        <v/>
      </c>
      <c r="J55" s="83"/>
      <c r="K55" s="55" t="str">
        <f t="shared" si="28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7"/>
        <v/>
      </c>
      <c r="J56" s="87"/>
      <c r="K56" s="69" t="str">
        <f t="shared" si="28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IF(ISBLANK('1'!C19),"n.a.",'1'!C19)</f>
        <v>Testing</v>
      </c>
      <c r="D57" s="90"/>
      <c r="E57" s="90"/>
      <c r="F57" s="90"/>
      <c r="G57" s="75" t="str">
        <f>IFERROR(__xludf.DUMMYFUNCTION("IFNA(UNIQUE(FILTER(C57:C66, C57:C66&lt;&gt;""n.a."")),""n.a."")"),"Testing")</f>
        <v>Testing</v>
      </c>
      <c r="H57" s="90"/>
      <c r="I57" s="76" t="str">
        <f t="shared" si="27"/>
        <v>Testing</v>
      </c>
      <c r="J57" s="90"/>
      <c r="K57" s="77" t="str">
        <f t="shared" si="28"/>
        <v>Testing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IF(ISBLANK('1'!D19),"n.a.",'1'!D19)</f>
        <v>Configurable Systems</v>
      </c>
      <c r="D58" s="81"/>
      <c r="E58" s="81"/>
      <c r="F58" s="81"/>
      <c r="G58" s="81" t="str">
        <f>IFERROR(__xludf.DUMMYFUNCTION("""COMPUTED_VALUE"""),"Configurable Systems")</f>
        <v>Configurable Systems</v>
      </c>
      <c r="H58" s="81"/>
      <c r="I58" s="59" t="str">
        <f t="shared" si="27"/>
        <v>Configurable Systems</v>
      </c>
      <c r="J58" s="81"/>
      <c r="K58" s="60" t="str">
        <f t="shared" si="28"/>
        <v>Configurable Systems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IF(ISBLANK('1'!E19),"n.a.",'1'!E19)</f>
        <v>n.a.</v>
      </c>
      <c r="D59" s="83"/>
      <c r="E59" s="83"/>
      <c r="F59" s="83"/>
      <c r="G59" s="83" t="str">
        <f>IFERROR(__xludf.DUMMYFUNCTION("""COMPUTED_VALUE"""),"Software testing")</f>
        <v>Software testing</v>
      </c>
      <c r="H59" s="83"/>
      <c r="I59" s="54" t="str">
        <f t="shared" si="27"/>
        <v>Software testing</v>
      </c>
      <c r="J59" s="83"/>
      <c r="K59" s="55" t="str">
        <f t="shared" si="28"/>
        <v>Software testing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IF(ISBLANK('1'!F19),"n.a.",'1'!F19)</f>
        <v>n.a.</v>
      </c>
      <c r="D60" s="81"/>
      <c r="E60" s="81"/>
      <c r="F60" s="81"/>
      <c r="G60" s="81" t="str">
        <f>IFERROR(__xludf.DUMMYFUNCTION("""COMPUTED_VALUE"""),"Configurable software testing")</f>
        <v>Configurable software testing</v>
      </c>
      <c r="H60" s="81"/>
      <c r="I60" s="59" t="str">
        <f t="shared" si="27"/>
        <v>Configurable software testing</v>
      </c>
      <c r="J60" s="81"/>
      <c r="K60" s="60" t="str">
        <f t="shared" si="28"/>
        <v>Configurable software testing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IF(ISBLANK('1'!G19),"n.a.",'1'!G19)</f>
        <v>n.a.</v>
      </c>
      <c r="D61" s="83"/>
      <c r="E61" s="83"/>
      <c r="F61" s="83"/>
      <c r="G61" s="83" t="str">
        <f>IFERROR(__xludf.DUMMYFUNCTION("""COMPUTED_VALUE"""),"Regression testing")</f>
        <v>Regression testing</v>
      </c>
      <c r="H61" s="83"/>
      <c r="I61" s="54" t="str">
        <f t="shared" si="27"/>
        <v>Regression testing</v>
      </c>
      <c r="J61" s="83"/>
      <c r="K61" s="55" t="str">
        <f t="shared" si="28"/>
        <v>Regression testing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Software testing</v>
      </c>
      <c r="D62" s="81"/>
      <c r="E62" s="81"/>
      <c r="F62" s="81"/>
      <c r="G62" s="81" t="str">
        <f>IFERROR(__xludf.DUMMYFUNCTION("""COMPUTED_VALUE"""),"Configuration prioritization")</f>
        <v>Configuration prioritization</v>
      </c>
      <c r="H62" s="81"/>
      <c r="I62" s="59" t="str">
        <f t="shared" si="27"/>
        <v>Configuration prioritization</v>
      </c>
      <c r="J62" s="81"/>
      <c r="K62" s="60" t="str">
        <f t="shared" si="28"/>
        <v>Configuration prioritization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Configurable software testing</v>
      </c>
      <c r="D63" s="83"/>
      <c r="E63" s="83"/>
      <c r="F63" s="83"/>
      <c r="G63" s="83" t="str">
        <f>IFERROR(__xludf.DUMMYFUNCTION("""COMPUTED_VALUE"""),"Test case prioritization")</f>
        <v>Test case prioritization</v>
      </c>
      <c r="H63" s="83"/>
      <c r="I63" s="54" t="str">
        <f t="shared" si="27"/>
        <v>Test case prioritization</v>
      </c>
      <c r="J63" s="83"/>
      <c r="K63" s="55" t="str">
        <f t="shared" si="28"/>
        <v>Test case prioritization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Regression testing</v>
      </c>
      <c r="D64" s="81"/>
      <c r="E64" s="81"/>
      <c r="F64" s="81"/>
      <c r="G64" s="81"/>
      <c r="H64" s="81"/>
      <c r="I64" s="59" t="str">
        <f t="shared" si="27"/>
        <v/>
      </c>
      <c r="J64" s="81"/>
      <c r="K64" s="60" t="str">
        <f t="shared" si="28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Configuration prioritization</v>
      </c>
      <c r="D65" s="83"/>
      <c r="E65" s="83"/>
      <c r="F65" s="83"/>
      <c r="G65" s="83"/>
      <c r="H65" s="83"/>
      <c r="I65" s="54" t="str">
        <f t="shared" si="27"/>
        <v/>
      </c>
      <c r="J65" s="83"/>
      <c r="K65" s="55" t="str">
        <f t="shared" si="28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Test case prioritization</v>
      </c>
      <c r="D66" s="87"/>
      <c r="E66" s="87"/>
      <c r="F66" s="87"/>
      <c r="G66" s="87"/>
      <c r="H66" s="87"/>
      <c r="I66" s="68" t="str">
        <f t="shared" si="27"/>
        <v/>
      </c>
      <c r="J66" s="87"/>
      <c r="K66" s="69" t="str">
        <f t="shared" si="28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'1'!C13</f>
        <v>Book Chapter</v>
      </c>
      <c r="D67" s="13" t="str">
        <f>'1'!D13</f>
        <v>Advances in Computers</v>
      </c>
      <c r="E67" s="54" t="str">
        <f t="shared" ref="E67:E68" si="29">CONCATENATE(C67,"---",D67)</f>
        <v>Book Chapter---Advances in Computers</v>
      </c>
      <c r="F67" s="54"/>
      <c r="G67" s="54" t="str">
        <f>IFERROR(__xludf.DUMMYFUNCTION("IFNA(UNIQUE(FILTER(E67:E68, E67:E68&lt;&gt;""n.a"")),""n.a."")"),"Book Chapter---Advances in Computers")</f>
        <v>Book Chapter---Advances in Computers</v>
      </c>
      <c r="H67" s="54"/>
      <c r="I67" s="54" t="str">
        <f>IFERROR(__xludf.DUMMYFUNCTION("IFERROR(SPLIT($G67,""---""),"""")"),"Book Chapter")</f>
        <v>Book Chapter</v>
      </c>
      <c r="J67" s="54" t="str">
        <f>IFERROR(__xludf.DUMMYFUNCTION("""COMPUTED_VALUE"""),"Advances in Computers")</f>
        <v>Advances in Computers</v>
      </c>
      <c r="K67" s="55" t="str">
        <f t="shared" si="28"/>
        <v>Book Chapter</v>
      </c>
      <c r="L67" s="55" t="str">
        <f>IF(NOT(J67=""),J67,"n.a.")</f>
        <v>Advances in Computers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Book Chapter</v>
      </c>
      <c r="D68" s="18" t="str">
        <f>'2'!E13</f>
        <v>Advances in Computers (Elsevier)</v>
      </c>
      <c r="E68" s="59" t="str">
        <f t="shared" si="29"/>
        <v>Book Chapter---Advances in Computers (Elsevier)</v>
      </c>
      <c r="F68" s="59"/>
      <c r="G68" s="59" t="str">
        <f>IFERROR(__xludf.DUMMYFUNCTION("""COMPUTED_VALUE"""),"Book Chapter---Advances in Computers (Elsevier)")</f>
        <v>Book Chapter---Advances in Computers (Elsevier)</v>
      </c>
      <c r="H68" s="59"/>
      <c r="I68" s="59" t="str">
        <f>IFERROR(__xludf.DUMMYFUNCTION("IFERROR(SPLIT($G68,""---""),"""")"),"Book Chapter")</f>
        <v>Book Chapter</v>
      </c>
      <c r="J68" s="59" t="str">
        <f>IFERROR(__xludf.DUMMYFUNCTION("""COMPUTED_VALUE"""),"Advances in Computers (Elsevier)")</f>
        <v>Advances in Computers (Elsevier)</v>
      </c>
      <c r="K68" s="60" t="str">
        <f t="shared" si="28"/>
        <v>Book Chapter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61.63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8" width="11.0"/>
    <col customWidth="1" min="9" max="9" width="78.38"/>
  </cols>
  <sheetData>
    <row r="1">
      <c r="A1" s="92" t="s">
        <v>0</v>
      </c>
      <c r="B1" s="93" t="s">
        <v>1</v>
      </c>
      <c r="C1" s="94"/>
      <c r="D1" s="94"/>
      <c r="E1" s="94"/>
      <c r="F1" s="94"/>
      <c r="G1" s="94"/>
      <c r="H1" s="94"/>
      <c r="I1" s="95" t="s">
        <v>2</v>
      </c>
    </row>
    <row r="2">
      <c r="A2" s="96">
        <v>1.0</v>
      </c>
      <c r="B2" s="97" t="s">
        <v>6</v>
      </c>
      <c r="C2" s="98" t="s">
        <v>7</v>
      </c>
      <c r="D2" s="98" t="s">
        <v>8</v>
      </c>
      <c r="E2" s="98" t="s">
        <v>7</v>
      </c>
      <c r="F2" s="98" t="s">
        <v>8</v>
      </c>
      <c r="G2" s="98" t="s">
        <v>7</v>
      </c>
      <c r="H2" s="98" t="s">
        <v>8</v>
      </c>
      <c r="I2" s="99" t="s">
        <v>31</v>
      </c>
    </row>
    <row r="3">
      <c r="A3" s="100"/>
      <c r="B3" s="100"/>
      <c r="C3" s="101" t="s">
        <v>32</v>
      </c>
      <c r="D3" s="101" t="s">
        <v>33</v>
      </c>
      <c r="E3" s="101" t="s">
        <v>34</v>
      </c>
      <c r="F3" s="101" t="s">
        <v>34</v>
      </c>
      <c r="G3" s="101" t="s">
        <v>34</v>
      </c>
      <c r="H3" s="101" t="s">
        <v>34</v>
      </c>
      <c r="I3" s="102"/>
    </row>
    <row r="4">
      <c r="A4" s="103">
        <v>2.0</v>
      </c>
      <c r="B4" s="104" t="s">
        <v>9</v>
      </c>
      <c r="C4" s="105" t="s">
        <v>35</v>
      </c>
      <c r="D4" s="106"/>
      <c r="E4" s="106"/>
      <c r="F4" s="106"/>
      <c r="G4" s="106"/>
      <c r="H4" s="106"/>
      <c r="I4" s="107" t="s">
        <v>31</v>
      </c>
    </row>
    <row r="5">
      <c r="A5" s="108">
        <v>3.0</v>
      </c>
      <c r="B5" s="109" t="s">
        <v>10</v>
      </c>
      <c r="C5" s="110" t="s">
        <v>35</v>
      </c>
      <c r="D5" s="111"/>
      <c r="E5" s="111"/>
      <c r="F5" s="111"/>
      <c r="G5" s="111"/>
      <c r="H5" s="111"/>
      <c r="I5" s="112" t="s">
        <v>31</v>
      </c>
    </row>
    <row r="6">
      <c r="A6" s="103">
        <v>4.0</v>
      </c>
      <c r="B6" s="104" t="s">
        <v>11</v>
      </c>
      <c r="C6" s="105" t="s">
        <v>35</v>
      </c>
      <c r="D6" s="111"/>
      <c r="E6" s="111"/>
      <c r="F6" s="111"/>
      <c r="G6" s="111"/>
      <c r="H6" s="111"/>
      <c r="I6" s="107" t="s">
        <v>31</v>
      </c>
    </row>
    <row r="7">
      <c r="A7" s="113">
        <v>5.0</v>
      </c>
      <c r="B7" s="114" t="s">
        <v>12</v>
      </c>
      <c r="C7" s="115" t="s">
        <v>35</v>
      </c>
      <c r="D7" s="116"/>
      <c r="E7" s="116"/>
      <c r="F7" s="116"/>
      <c r="G7" s="116"/>
      <c r="H7" s="116"/>
      <c r="I7" s="112" t="s">
        <v>31</v>
      </c>
    </row>
    <row r="8">
      <c r="A8" s="117">
        <v>6.0</v>
      </c>
      <c r="B8" s="118" t="s">
        <v>13</v>
      </c>
      <c r="C8" s="119" t="s">
        <v>35</v>
      </c>
      <c r="D8" s="116"/>
      <c r="E8" s="116"/>
      <c r="F8" s="116"/>
      <c r="G8" s="116"/>
      <c r="H8" s="116"/>
      <c r="I8" s="107" t="s">
        <v>31</v>
      </c>
    </row>
    <row r="9">
      <c r="A9" s="113">
        <v>7.0</v>
      </c>
      <c r="B9" s="114" t="s">
        <v>14</v>
      </c>
      <c r="C9" s="115" t="s">
        <v>35</v>
      </c>
      <c r="D9" s="116"/>
      <c r="E9" s="116"/>
      <c r="F9" s="116"/>
      <c r="G9" s="116"/>
      <c r="H9" s="116"/>
      <c r="I9" s="112" t="s">
        <v>31</v>
      </c>
    </row>
    <row r="10">
      <c r="A10" s="117">
        <v>8.0</v>
      </c>
      <c r="B10" s="117" t="s">
        <v>15</v>
      </c>
      <c r="C10" s="119">
        <v>1.0</v>
      </c>
      <c r="D10" s="120"/>
      <c r="E10" s="120"/>
      <c r="F10" s="120"/>
      <c r="G10" s="120"/>
      <c r="H10" s="120"/>
      <c r="I10" s="107" t="s">
        <v>31</v>
      </c>
    </row>
    <row r="11">
      <c r="A11" s="113">
        <v>9.0</v>
      </c>
      <c r="B11" s="121" t="s">
        <v>16</v>
      </c>
      <c r="C11" s="122" t="s">
        <v>35</v>
      </c>
      <c r="D11" s="120"/>
      <c r="E11" s="120"/>
      <c r="F11" s="120"/>
      <c r="G11" s="120"/>
      <c r="H11" s="120"/>
      <c r="I11" s="112" t="s">
        <v>31</v>
      </c>
    </row>
    <row r="12">
      <c r="A12" s="117">
        <v>10.0</v>
      </c>
      <c r="B12" s="117" t="s">
        <v>17</v>
      </c>
      <c r="C12" s="119" t="s">
        <v>36</v>
      </c>
      <c r="D12" s="119" t="s">
        <v>34</v>
      </c>
      <c r="E12" s="119" t="s">
        <v>34</v>
      </c>
      <c r="F12" s="119" t="s">
        <v>34</v>
      </c>
      <c r="G12" s="119" t="s">
        <v>34</v>
      </c>
      <c r="H12" s="120"/>
      <c r="I12" s="107" t="s">
        <v>31</v>
      </c>
    </row>
    <row r="13">
      <c r="A13" s="113">
        <v>11.0</v>
      </c>
      <c r="B13" s="113" t="s">
        <v>18</v>
      </c>
      <c r="C13" s="115" t="s">
        <v>37</v>
      </c>
      <c r="D13" s="23" t="s">
        <v>38</v>
      </c>
      <c r="E13" s="123"/>
      <c r="F13" s="123"/>
      <c r="G13" s="120"/>
      <c r="H13" s="120"/>
      <c r="I13" s="112" t="s">
        <v>31</v>
      </c>
    </row>
    <row r="14">
      <c r="A14" s="117">
        <v>12.0</v>
      </c>
      <c r="B14" s="117" t="s">
        <v>19</v>
      </c>
      <c r="C14" s="124" t="s">
        <v>35</v>
      </c>
      <c r="D14" s="125">
        <f>IF(OR(EXACT(C7,"Y")),1,0)</f>
        <v>0</v>
      </c>
      <c r="E14" s="125">
        <f>IF(OR(EXACT(C9,"Y")),1,0)</f>
        <v>0</v>
      </c>
      <c r="F14" s="125">
        <f t="shared" ref="F14:F16" si="1">D14+E14</f>
        <v>0</v>
      </c>
      <c r="G14" s="126"/>
      <c r="H14" s="120"/>
      <c r="I14" s="107" t="s">
        <v>31</v>
      </c>
    </row>
    <row r="15">
      <c r="A15" s="113">
        <v>13.0</v>
      </c>
      <c r="B15" s="113" t="s">
        <v>20</v>
      </c>
      <c r="C15" s="127" t="s">
        <v>35</v>
      </c>
      <c r="D15" s="128">
        <f t="shared" ref="D15:D16" si="2">IF(OR(EXACT(C4,"Y")),1,0)</f>
        <v>0</v>
      </c>
      <c r="E15" s="128">
        <f>IF(OR(EXACT(C6,"Y")),1,0)</f>
        <v>0</v>
      </c>
      <c r="F15" s="128">
        <f t="shared" si="1"/>
        <v>0</v>
      </c>
      <c r="G15" s="126"/>
      <c r="H15" s="120"/>
      <c r="I15" s="112" t="s">
        <v>31</v>
      </c>
    </row>
    <row r="16">
      <c r="A16" s="117">
        <v>14.0</v>
      </c>
      <c r="B16" s="117" t="s">
        <v>21</v>
      </c>
      <c r="C16" s="124" t="s">
        <v>35</v>
      </c>
      <c r="D16" s="125">
        <f t="shared" si="2"/>
        <v>0</v>
      </c>
      <c r="E16" s="125">
        <f>IF(OR(EXACT(C8,"Y")),1,0)</f>
        <v>0</v>
      </c>
      <c r="F16" s="125">
        <f t="shared" si="1"/>
        <v>0</v>
      </c>
      <c r="G16" s="126"/>
      <c r="H16" s="120"/>
      <c r="I16" s="107" t="s">
        <v>31</v>
      </c>
    </row>
    <row r="17">
      <c r="A17" s="113">
        <v>15.0</v>
      </c>
      <c r="B17" s="113" t="s">
        <v>22</v>
      </c>
      <c r="C17" s="127" t="s">
        <v>35</v>
      </c>
      <c r="D17" s="128">
        <f>IF(OR(AND(F14,OR(F15,F16)),AND(F15,OR(F14,F16)),AND(F16,OR(F14,F15))),1,0)</f>
        <v>0</v>
      </c>
      <c r="E17" s="129"/>
      <c r="F17" s="106"/>
      <c r="G17" s="120"/>
      <c r="H17" s="120"/>
      <c r="I17" s="112" t="s">
        <v>31</v>
      </c>
    </row>
    <row r="18">
      <c r="A18" s="130">
        <v>16.0</v>
      </c>
      <c r="B18" s="103" t="s">
        <v>23</v>
      </c>
      <c r="C18" s="105" t="s">
        <v>39</v>
      </c>
      <c r="D18" s="105" t="s">
        <v>34</v>
      </c>
      <c r="E18" s="105" t="s">
        <v>34</v>
      </c>
      <c r="F18" s="105" t="s">
        <v>34</v>
      </c>
      <c r="G18" s="105" t="s">
        <v>34</v>
      </c>
      <c r="H18" s="120"/>
      <c r="I18" s="107" t="s">
        <v>31</v>
      </c>
    </row>
    <row r="19">
      <c r="A19" s="131">
        <v>17.0</v>
      </c>
      <c r="B19" s="131" t="s">
        <v>24</v>
      </c>
      <c r="C19" s="132" t="s">
        <v>36</v>
      </c>
      <c r="D19" s="133" t="s">
        <v>40</v>
      </c>
      <c r="E19" s="134"/>
      <c r="F19" s="134"/>
      <c r="G19" s="134"/>
      <c r="H19" s="134"/>
      <c r="I19" s="112" t="s">
        <v>31</v>
      </c>
    </row>
    <row r="20">
      <c r="A20" s="135">
        <v>18.0</v>
      </c>
      <c r="B20" s="136" t="s">
        <v>25</v>
      </c>
      <c r="C20" s="137" t="s">
        <v>35</v>
      </c>
      <c r="D20" s="138"/>
      <c r="E20" s="138"/>
      <c r="F20" s="138"/>
      <c r="G20" s="138"/>
      <c r="H20" s="138"/>
      <c r="I20" s="107" t="s">
        <v>31</v>
      </c>
    </row>
  </sheetData>
  <mergeCells count="3">
    <mergeCell ref="A2:A3"/>
    <mergeCell ref="B2:B3"/>
    <mergeCell ref="I2:I3"/>
  </mergeCells>
  <conditionalFormatting sqref="C3:C18 E3 G3 D12:G12 D18:G18 C20">
    <cfRule type="cellIs" dxfId="0" priority="1" operator="equal">
      <formula>"n.a."</formula>
    </cfRule>
  </conditionalFormatting>
  <conditionalFormatting sqref="C3:C18 E3 G3 D12:G12 D18:G18 C20">
    <cfRule type="cellIs" dxfId="1" priority="2" operator="equal">
      <formula>"Y"</formula>
    </cfRule>
  </conditionalFormatting>
  <conditionalFormatting sqref="C3:C18 E3 G3 D12:G12 D18:G18 C20">
    <cfRule type="cellIs" dxfId="2" priority="3" operator="equal">
      <formula>"N"</formula>
    </cfRule>
  </conditionalFormatting>
  <conditionalFormatting sqref="C10">
    <cfRule type="cellIs" dxfId="1" priority="4" operator="greaterThan">
      <formula>0</formula>
    </cfRule>
  </conditionalFormatting>
  <conditionalFormatting sqref="C10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C4:C9 C11">
      <formula1>"n.a.,Y,N"</formula1>
    </dataValidation>
    <dataValidation type="list" allowBlank="1" showInputMessage="1" prompt="Click and enter a value from the list of items" sqref="C10">
      <formula1>"n.a.,0,1,2,3,4,5"</formula1>
    </dataValidation>
    <dataValidation type="list" allowBlank="1" sqref="C18:G18">
      <formula1>"Automotive,Aerospace,Railway,Maritime,Construction,Digital Life,Manufacturing,application domain independent,n.a."</formula1>
    </dataValidation>
    <dataValidation type="list" allowBlank="1" showErrorMessage="1" sqref="C12:G12">
      <formula1>"n.a.,Requirements,Modelling,Coding,Testing,Monitoring,Others"</formula1>
    </dataValidation>
    <dataValidation type="list" allowBlank="1" showErrorMessage="1" sqref="C3 E3 G3">
      <formula1>"n.a.,MDE,DevOps,AI/ML"</formula1>
    </dataValidation>
    <dataValidation type="list" allowBlank="1" showErrorMessage="1" sqref="D3 F3 H3">
      <formula1>"n.a.,Product,Process,Resource"</formula1>
    </dataValidation>
    <dataValidation type="list" allowBlank="1" sqref="C13">
      <formula1>"n.a.,Journal,Conference,Workshop,Book Chapter"</formula1>
    </dataValidation>
    <dataValidation type="list" allowBlank="1" showErrorMessage="1" sqref="C14:C17">
      <formula1>"n.a.,Y,N,Partially"</formula1>
    </dataValidation>
    <dataValidation type="list" allowBlank="1" sqref="C2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41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 t="s">
        <v>2</v>
      </c>
    </row>
    <row r="2">
      <c r="A2" s="139" t="s">
        <v>42</v>
      </c>
      <c r="B2" s="96">
        <v>1.0</v>
      </c>
      <c r="C2" s="97" t="s">
        <v>6</v>
      </c>
      <c r="D2" s="98" t="s">
        <v>7</v>
      </c>
      <c r="E2" s="98" t="s">
        <v>8</v>
      </c>
      <c r="F2" s="98" t="s">
        <v>7</v>
      </c>
      <c r="G2" s="98" t="s">
        <v>8</v>
      </c>
      <c r="H2" s="98" t="s">
        <v>7</v>
      </c>
      <c r="I2" s="98" t="s">
        <v>8</v>
      </c>
      <c r="J2" s="98" t="s">
        <v>7</v>
      </c>
      <c r="K2" s="98" t="s">
        <v>8</v>
      </c>
      <c r="L2" s="98" t="s">
        <v>7</v>
      </c>
      <c r="M2" s="98" t="s">
        <v>8</v>
      </c>
      <c r="N2" s="98" t="s">
        <v>7</v>
      </c>
      <c r="O2" s="98" t="s">
        <v>8</v>
      </c>
      <c r="P2" s="98" t="s">
        <v>7</v>
      </c>
      <c r="Q2" s="98" t="s">
        <v>8</v>
      </c>
      <c r="R2" s="98" t="s">
        <v>7</v>
      </c>
      <c r="S2" s="98" t="s">
        <v>8</v>
      </c>
      <c r="T2" s="98" t="s">
        <v>7</v>
      </c>
      <c r="U2" s="98" t="s">
        <v>8</v>
      </c>
      <c r="V2" s="99" t="s">
        <v>43</v>
      </c>
    </row>
    <row r="3">
      <c r="B3" s="100"/>
      <c r="C3" s="100"/>
      <c r="D3" s="101" t="s">
        <v>44</v>
      </c>
      <c r="E3" s="101" t="s">
        <v>33</v>
      </c>
      <c r="F3" s="101" t="s">
        <v>32</v>
      </c>
      <c r="G3" s="101" t="s">
        <v>33</v>
      </c>
      <c r="H3" s="101" t="s">
        <v>34</v>
      </c>
      <c r="I3" s="101" t="s">
        <v>34</v>
      </c>
      <c r="J3" s="101" t="s">
        <v>34</v>
      </c>
      <c r="K3" s="101" t="s">
        <v>34</v>
      </c>
      <c r="L3" s="101" t="s">
        <v>34</v>
      </c>
      <c r="M3" s="101" t="s">
        <v>34</v>
      </c>
      <c r="N3" s="101" t="s">
        <v>34</v>
      </c>
      <c r="O3" s="101" t="s">
        <v>34</v>
      </c>
      <c r="P3" s="101" t="s">
        <v>34</v>
      </c>
      <c r="Q3" s="101" t="s">
        <v>34</v>
      </c>
      <c r="R3" s="101" t="s">
        <v>34</v>
      </c>
      <c r="S3" s="101" t="s">
        <v>34</v>
      </c>
      <c r="T3" s="101" t="s">
        <v>34</v>
      </c>
      <c r="U3" s="101" t="s">
        <v>34</v>
      </c>
      <c r="V3" s="102"/>
    </row>
    <row r="4">
      <c r="A4" s="139">
        <v>1.0</v>
      </c>
      <c r="B4" s="103">
        <v>2.0</v>
      </c>
      <c r="C4" s="104" t="s">
        <v>9</v>
      </c>
      <c r="D4" s="105" t="s">
        <v>35</v>
      </c>
      <c r="E4" s="106"/>
      <c r="F4" s="106"/>
      <c r="G4" s="106"/>
      <c r="H4" s="106"/>
      <c r="I4" s="106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07" t="s">
        <v>31</v>
      </c>
    </row>
    <row r="5">
      <c r="A5" s="141">
        <v>1.0</v>
      </c>
      <c r="B5" s="108">
        <v>3.0</v>
      </c>
      <c r="C5" s="109" t="s">
        <v>10</v>
      </c>
      <c r="D5" s="110" t="s">
        <v>35</v>
      </c>
      <c r="E5" s="111"/>
      <c r="F5" s="111"/>
      <c r="G5" s="111"/>
      <c r="H5" s="111"/>
      <c r="I5" s="111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12" t="s">
        <v>31</v>
      </c>
    </row>
    <row r="6">
      <c r="A6" s="139">
        <v>1.0</v>
      </c>
      <c r="B6" s="103">
        <v>4.0</v>
      </c>
      <c r="C6" s="104" t="s">
        <v>11</v>
      </c>
      <c r="D6" s="105" t="s">
        <v>35</v>
      </c>
      <c r="E6" s="111"/>
      <c r="F6" s="111"/>
      <c r="G6" s="111"/>
      <c r="H6" s="111"/>
      <c r="I6" s="111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07" t="s">
        <v>31</v>
      </c>
    </row>
    <row r="7">
      <c r="A7" s="141">
        <v>1.0</v>
      </c>
      <c r="B7" s="113">
        <v>5.0</v>
      </c>
      <c r="C7" s="114" t="s">
        <v>12</v>
      </c>
      <c r="D7" s="115" t="s">
        <v>35</v>
      </c>
      <c r="E7" s="116"/>
      <c r="F7" s="116"/>
      <c r="G7" s="116"/>
      <c r="H7" s="116"/>
      <c r="I7" s="116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12" t="s">
        <v>31</v>
      </c>
    </row>
    <row r="8">
      <c r="A8" s="139">
        <v>1.0</v>
      </c>
      <c r="B8" s="117">
        <v>6.0</v>
      </c>
      <c r="C8" s="118" t="s">
        <v>13</v>
      </c>
      <c r="D8" s="119" t="s">
        <v>35</v>
      </c>
      <c r="E8" s="116"/>
      <c r="F8" s="116"/>
      <c r="G8" s="116"/>
      <c r="H8" s="116"/>
      <c r="I8" s="116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07" t="s">
        <v>31</v>
      </c>
    </row>
    <row r="9">
      <c r="A9" s="141">
        <v>1.0</v>
      </c>
      <c r="B9" s="113">
        <v>7.0</v>
      </c>
      <c r="C9" s="114" t="s">
        <v>14</v>
      </c>
      <c r="D9" s="115" t="s">
        <v>35</v>
      </c>
      <c r="E9" s="116"/>
      <c r="F9" s="116"/>
      <c r="G9" s="116"/>
      <c r="H9" s="116"/>
      <c r="I9" s="116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12" t="s">
        <v>31</v>
      </c>
    </row>
    <row r="10">
      <c r="A10" s="139">
        <v>2.0</v>
      </c>
      <c r="B10" s="117">
        <v>8.0</v>
      </c>
      <c r="C10" s="117" t="s">
        <v>15</v>
      </c>
      <c r="D10" s="119">
        <v>1.0</v>
      </c>
      <c r="E10" s="120"/>
      <c r="F10" s="120"/>
      <c r="G10" s="120"/>
      <c r="H10" s="120"/>
      <c r="I10" s="12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07" t="s">
        <v>31</v>
      </c>
    </row>
    <row r="11">
      <c r="A11" s="141">
        <v>2.0</v>
      </c>
      <c r="B11" s="113">
        <v>9.0</v>
      </c>
      <c r="C11" s="121" t="s">
        <v>16</v>
      </c>
      <c r="D11" s="122" t="s">
        <v>35</v>
      </c>
      <c r="E11" s="120"/>
      <c r="F11" s="120"/>
      <c r="G11" s="120"/>
      <c r="H11" s="120"/>
      <c r="I11" s="12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12" t="s">
        <v>31</v>
      </c>
    </row>
    <row r="12">
      <c r="A12" s="139" t="s">
        <v>42</v>
      </c>
      <c r="B12" s="117">
        <v>10.0</v>
      </c>
      <c r="C12" s="117" t="s">
        <v>17</v>
      </c>
      <c r="D12" s="119" t="s">
        <v>36</v>
      </c>
      <c r="E12" s="119" t="s">
        <v>34</v>
      </c>
      <c r="F12" s="119" t="s">
        <v>34</v>
      </c>
      <c r="G12" s="119" t="s">
        <v>34</v>
      </c>
      <c r="H12" s="119" t="s">
        <v>34</v>
      </c>
      <c r="I12" s="12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07" t="s">
        <v>31</v>
      </c>
    </row>
    <row r="13">
      <c r="A13" s="141">
        <v>3.0</v>
      </c>
      <c r="B13" s="113">
        <v>11.0</v>
      </c>
      <c r="C13" s="113" t="s">
        <v>18</v>
      </c>
      <c r="D13" s="115" t="s">
        <v>37</v>
      </c>
      <c r="E13" s="143" t="s">
        <v>45</v>
      </c>
      <c r="F13" s="123"/>
      <c r="G13" s="123"/>
      <c r="H13" s="120"/>
      <c r="I13" s="12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12" t="s">
        <v>31</v>
      </c>
    </row>
    <row r="14">
      <c r="A14" s="139">
        <v>1.0</v>
      </c>
      <c r="B14" s="117">
        <v>12.0</v>
      </c>
      <c r="C14" s="117" t="s">
        <v>19</v>
      </c>
      <c r="D14" s="124" t="s">
        <v>35</v>
      </c>
      <c r="E14" s="125">
        <f>IF(OR(EXACT(D7,"Y")),1,0)</f>
        <v>0</v>
      </c>
      <c r="F14" s="125">
        <f>IF(OR(EXACT(D9,"Y")),1,0)</f>
        <v>0</v>
      </c>
      <c r="G14" s="125">
        <f t="shared" ref="G14:G16" si="1">E14+F14</f>
        <v>0</v>
      </c>
      <c r="H14" s="126"/>
      <c r="I14" s="12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07" t="s">
        <v>31</v>
      </c>
    </row>
    <row r="15">
      <c r="A15" s="141">
        <v>1.0</v>
      </c>
      <c r="B15" s="113">
        <v>13.0</v>
      </c>
      <c r="C15" s="113" t="s">
        <v>20</v>
      </c>
      <c r="D15" s="127" t="s">
        <v>35</v>
      </c>
      <c r="E15" s="128">
        <f t="shared" ref="E15:E16" si="2">IF(OR(EXACT(D4,"Y")),1,0)</f>
        <v>0</v>
      </c>
      <c r="F15" s="128">
        <f>IF(OR(EXACT(D6,"Y")),1,0)</f>
        <v>0</v>
      </c>
      <c r="G15" s="128">
        <f t="shared" si="1"/>
        <v>0</v>
      </c>
      <c r="H15" s="126"/>
      <c r="I15" s="12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12" t="s">
        <v>31</v>
      </c>
    </row>
    <row r="16">
      <c r="A16" s="139">
        <v>1.0</v>
      </c>
      <c r="B16" s="117">
        <v>14.0</v>
      </c>
      <c r="C16" s="117" t="s">
        <v>21</v>
      </c>
      <c r="D16" s="124" t="s">
        <v>35</v>
      </c>
      <c r="E16" s="125">
        <f t="shared" si="2"/>
        <v>0</v>
      </c>
      <c r="F16" s="125">
        <f>IF(OR(EXACT(D8,"Y")),1,0)</f>
        <v>0</v>
      </c>
      <c r="G16" s="125">
        <f t="shared" si="1"/>
        <v>0</v>
      </c>
      <c r="H16" s="126"/>
      <c r="I16" s="12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07" t="s">
        <v>31</v>
      </c>
    </row>
    <row r="17">
      <c r="A17" s="141">
        <v>1.0</v>
      </c>
      <c r="B17" s="113">
        <v>15.0</v>
      </c>
      <c r="C17" s="113" t="s">
        <v>22</v>
      </c>
      <c r="D17" s="127" t="s">
        <v>35</v>
      </c>
      <c r="E17" s="128">
        <f>IF(OR(AND(G14,OR(G15,G16)),AND(G15,OR(G14,G16)),AND(G16,OR(G14,G15))),1,0)</f>
        <v>0</v>
      </c>
      <c r="F17" s="129"/>
      <c r="G17" s="106"/>
      <c r="H17" s="120"/>
      <c r="I17" s="12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12" t="s">
        <v>31</v>
      </c>
    </row>
    <row r="18">
      <c r="A18" s="139">
        <v>3.0</v>
      </c>
      <c r="B18" s="130">
        <v>16.0</v>
      </c>
      <c r="C18" s="103" t="s">
        <v>23</v>
      </c>
      <c r="D18" s="105" t="s">
        <v>39</v>
      </c>
      <c r="E18" s="105" t="s">
        <v>34</v>
      </c>
      <c r="F18" s="105" t="s">
        <v>34</v>
      </c>
      <c r="G18" s="105" t="s">
        <v>34</v>
      </c>
      <c r="H18" s="105" t="s">
        <v>34</v>
      </c>
      <c r="I18" s="12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07" t="s">
        <v>31</v>
      </c>
    </row>
    <row r="19">
      <c r="A19" s="141">
        <v>3.0</v>
      </c>
      <c r="B19" s="131">
        <v>17.0</v>
      </c>
      <c r="C19" s="131" t="s">
        <v>24</v>
      </c>
      <c r="D19" s="144" t="s">
        <v>46</v>
      </c>
      <c r="E19" s="144" t="s">
        <v>47</v>
      </c>
      <c r="F19" s="145" t="s">
        <v>48</v>
      </c>
      <c r="G19" s="145" t="s">
        <v>49</v>
      </c>
      <c r="H19" s="145" t="s">
        <v>50</v>
      </c>
      <c r="I19" s="146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8" t="s">
        <v>31</v>
      </c>
    </row>
    <row r="20">
      <c r="A20" s="135"/>
      <c r="B20" s="135">
        <v>18.0</v>
      </c>
      <c r="C20" s="136" t="s">
        <v>25</v>
      </c>
      <c r="D20" s="149" t="str">
        <f>IF(OR(EXACT(D4,"Y"),EXACT(D5,"Y"),EXACT(D6,"Y"),EXACT(D7,"Y"),EXACT(D8,"Y"),EXACT(D9,"Y")),"Y","N")</f>
        <v>N</v>
      </c>
      <c r="E20" s="150"/>
      <c r="F20" s="150"/>
      <c r="G20" s="150"/>
      <c r="H20" s="150"/>
      <c r="I20" s="150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07" t="s">
        <v>31</v>
      </c>
    </row>
    <row r="21">
      <c r="A21" s="152">
        <v>4.0</v>
      </c>
      <c r="B21" s="153">
        <v>19.0</v>
      </c>
      <c r="C21" s="153" t="s">
        <v>51</v>
      </c>
      <c r="D21" s="154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6"/>
    </row>
    <row r="22">
      <c r="D22" s="154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8"/>
    </row>
    <row r="23">
      <c r="D23" s="154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6"/>
    </row>
    <row r="24">
      <c r="D24" s="154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8"/>
    </row>
    <row r="25">
      <c r="A25" s="159"/>
      <c r="B25" s="159"/>
      <c r="C25" s="160" t="s">
        <v>52</v>
      </c>
      <c r="D25" s="160" t="s">
        <v>34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61" t="s">
        <v>53</v>
      </c>
      <c r="B26" s="162"/>
      <c r="C26" s="163" t="s">
        <v>54</v>
      </c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5"/>
    </row>
    <row r="27">
      <c r="A27" s="161" t="s">
        <v>55</v>
      </c>
      <c r="B27" s="162"/>
      <c r="C27" s="163" t="s">
        <v>54</v>
      </c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7"/>
    </row>
    <row r="28">
      <c r="A28" s="161" t="s">
        <v>56</v>
      </c>
      <c r="B28" s="162"/>
      <c r="C28" s="163" t="s">
        <v>54</v>
      </c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5"/>
    </row>
    <row r="29">
      <c r="A29" s="161" t="s">
        <v>57</v>
      </c>
      <c r="B29" s="162"/>
      <c r="C29" s="163" t="s">
        <v>54</v>
      </c>
      <c r="D29" s="166"/>
      <c r="E29" s="166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7"/>
    </row>
    <row r="30">
      <c r="A30" s="168"/>
      <c r="B30" s="168"/>
      <c r="C30" s="168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69"/>
      <c r="B31" s="169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</row>
    <row r="32">
      <c r="A32" s="170" t="s">
        <v>58</v>
      </c>
      <c r="B32" s="171"/>
      <c r="C32" s="171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</row>
    <row r="33">
      <c r="A33" s="173" t="s">
        <v>53</v>
      </c>
      <c r="B33" s="173"/>
      <c r="C33" s="173" t="s">
        <v>59</v>
      </c>
      <c r="D33" s="174"/>
      <c r="E33" s="174"/>
      <c r="F33" s="174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74"/>
      <c r="R33" s="174"/>
      <c r="S33" s="174"/>
      <c r="T33" s="174"/>
      <c r="U33" s="174"/>
      <c r="V33" s="174"/>
    </row>
    <row r="34">
      <c r="A34" s="171" t="s">
        <v>55</v>
      </c>
      <c r="B34" s="171"/>
      <c r="C34" s="171" t="s">
        <v>60</v>
      </c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</row>
    <row r="35">
      <c r="A35" s="173" t="s">
        <v>56</v>
      </c>
      <c r="B35" s="173"/>
      <c r="C35" s="173" t="s">
        <v>61</v>
      </c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</row>
    <row r="36">
      <c r="A36" s="171" t="s">
        <v>57</v>
      </c>
      <c r="B36" s="171"/>
      <c r="C36" s="171" t="s">
        <v>62</v>
      </c>
      <c r="D36" s="172"/>
      <c r="E36" s="172"/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2"/>
      <c r="Q36" s="172"/>
      <c r="R36" s="172"/>
      <c r="S36" s="172"/>
      <c r="T36" s="172"/>
      <c r="U36" s="172"/>
      <c r="V36" s="172"/>
    </row>
    <row r="37">
      <c r="A37" s="169"/>
      <c r="B37" s="169"/>
      <c r="C37" s="169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>
      <c r="A38" s="168"/>
      <c r="B38" s="168"/>
      <c r="C38" s="168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>
      <c r="A39" s="169"/>
      <c r="B39" s="169"/>
      <c r="C39" s="169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</row>
    <row r="40">
      <c r="A40" s="168"/>
      <c r="B40" s="168"/>
      <c r="C40" s="168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