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" sheetId="1" r:id="rId4"/>
    <sheet state="visible" name="1" sheetId="2" r:id="rId5"/>
    <sheet state="visible" name="2" sheetId="3" r:id="rId6"/>
  </sheets>
  <definedNames/>
  <calcPr/>
</workbook>
</file>

<file path=xl/sharedStrings.xml><?xml version="1.0" encoding="utf-8"?>
<sst xmlns="http://schemas.openxmlformats.org/spreadsheetml/2006/main" count="229" uniqueCount="65">
  <si>
    <t>ID</t>
  </si>
  <si>
    <t>Questions/Assertions</t>
  </si>
  <si>
    <t>Comment</t>
  </si>
  <si>
    <t>QA</t>
  </si>
  <si>
    <t>w</t>
  </si>
  <si>
    <t>Total</t>
  </si>
  <si>
    <t>the paper proposes the following contributions:</t>
  </si>
  <si>
    <t>Dimension</t>
  </si>
  <si>
    <t>for</t>
  </si>
  <si>
    <t>The paper can be classified as MDE for DevOps</t>
  </si>
  <si>
    <t>The paper can be classified as  MDE for AI/ML</t>
  </si>
  <si>
    <t>The paper can be classified as DevOps for MDE</t>
  </si>
  <si>
    <t>The paper can be classified as  DevOps for AI/ML</t>
  </si>
  <si>
    <t>The paper can be classified as AI/ML for MDE</t>
  </si>
  <si>
    <t>The paper can be classified as AI/ML for DevOps</t>
  </si>
  <si>
    <t>Case Study / Example availability</t>
  </si>
  <si>
    <t>Tools Availability</t>
  </si>
  <si>
    <t>Related Use Case Scenario(s) - See WP1 Working Groups</t>
  </si>
  <si>
    <t>PaperType + Journal/Conference/Workshop Name</t>
  </si>
  <si>
    <t>Does it (partially) contribute to answer RQ1 (2 dimensions, AI/ML and DevOps)</t>
  </si>
  <si>
    <t>Does it (partially) contribute to answer RQ2 (2 dimensions, MDE amd DevOps)</t>
  </si>
  <si>
    <t>Does it (partially) contribute to answer RQ3 (2 dimensions, MDE and AI/ML)</t>
  </si>
  <si>
    <t>Does it (partially) contribute to answer RQ4 (3 dimensions, MDE, AI, and DevOps)</t>
  </si>
  <si>
    <t>Application Domain(s) (at least one, up to five or domain independent)</t>
  </si>
  <si>
    <t>Keywords (up to 5)</t>
  </si>
  <si>
    <t>Should the paper still be included in the SLR? (calculated field, do not edit)</t>
  </si>
  <si>
    <t>Template</t>
  </si>
  <si>
    <t>https://docs.google.com/spreadsheets/d/1PT3fAOYOZgt74jRFu_Jgs4jTEcmoIa5ymSduGom1xeY/edit?usp=sharing</t>
  </si>
  <si>
    <t>Data Integration Steps</t>
  </si>
  <si>
    <t>Filtering and eliminating duplicates in 1</t>
  </si>
  <si>
    <t>Results</t>
  </si>
  <si>
    <t>This paper presents an MDD-based workflow for distributed, DevOps-based microservice
development and identifies the involved model types. They provide the foundation for the subsequent development of modeling languages to employ MDD for MSA engineering.</t>
  </si>
  <si>
    <t>MDE</t>
  </si>
  <si>
    <t>Process</t>
  </si>
  <si>
    <t>DevOps</t>
  </si>
  <si>
    <t>n.a.</t>
  </si>
  <si>
    <t>Y</t>
  </si>
  <si>
    <t>&lt;add your comment here if any&gt;</t>
  </si>
  <si>
    <t>N</t>
  </si>
  <si>
    <t>Modelling</t>
  </si>
  <si>
    <t>Conference</t>
  </si>
  <si>
    <t>ACM/SIGAPP Symposium</t>
  </si>
  <si>
    <t>Microservices</t>
  </si>
  <si>
    <t>Software and its engineering</t>
  </si>
  <si>
    <t>Abstraction, modeling and modularity</t>
  </si>
  <si>
    <t>Integration frameworks</t>
  </si>
  <si>
    <t>Software configuration management and version control systems</t>
  </si>
  <si>
    <t>RQs</t>
  </si>
  <si>
    <t>2,3</t>
  </si>
  <si>
    <t>Future research directions (as stated by authors, if any)</t>
  </si>
  <si>
    <t>to provide microservice teams with sophisticated tooling to practically realize the proposed workflow.</t>
  </si>
  <si>
    <t xml:space="preserve">developing viewpoint-specific modeling languages to enable the construction of models for the various model types </t>
  </si>
  <si>
    <t xml:space="preserve">Reviewer </t>
  </si>
  <si>
    <t>Luca Berardinelli</t>
  </si>
  <si>
    <t>RQ1</t>
  </si>
  <si>
    <t>This paper integrates MDE and DevOps for microservice development.</t>
  </si>
  <si>
    <t>RQ2</t>
  </si>
  <si>
    <t>Add a potential answer to the RQ based on the contribution of the paper, if included (see ID 17)</t>
  </si>
  <si>
    <t>RQ3</t>
  </si>
  <si>
    <t>RQ4</t>
  </si>
  <si>
    <t>For your convenience, the current versions of the RQs are given below:</t>
  </si>
  <si>
    <t>Does any software engineering approach exist thatexplicitly adopts and integrates MDE, AI/ML, and De-vOps principles and practices? If yes, how they are com-bined?</t>
  </si>
  <si>
    <t>Are MDE, AI/ML, and DevOps suitably adoptedthroughout the whole process or are they applied toany specific software engineering activity? What specific point of views (i.e., Process-, Product-, or Resource-centric) are considered in the approaches?</t>
  </si>
  <si>
    <t>What research areas and application domains arethe approaches targeted?</t>
  </si>
  <si>
    <t>What are the future research directions?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</si>
</sst>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i/>
      <color theme="1"/>
      <name val="Arial"/>
    </font>
    <font/>
    <font>
      <sz val="12.0"/>
      <color theme="1"/>
      <name val="Arial"/>
      <scheme val="minor"/>
    </font>
    <font>
      <b/>
      <sz val="12.0"/>
      <color theme="1"/>
      <name val="Arial"/>
      <scheme val="minor"/>
    </font>
    <font>
      <sz val="12.0"/>
      <color theme="1"/>
      <name val="Arial"/>
    </font>
    <font>
      <u/>
      <color rgb="FF1155CC"/>
    </font>
    <font>
      <i/>
      <color theme="1"/>
      <name val="Arial"/>
      <scheme val="minor"/>
    </font>
    <font>
      <b/>
      <sz val="11.0"/>
      <color theme="1"/>
      <name val="Arial"/>
      <scheme val="minor"/>
    </font>
    <font>
      <b/>
      <color theme="1"/>
      <name val="Arial"/>
    </font>
    <font>
      <b/>
      <sz val="14.0"/>
      <color theme="1"/>
      <name val="Arial"/>
      <scheme val="minor"/>
    </font>
  </fonts>
  <fills count="12">
    <fill>
      <patternFill patternType="none"/>
    </fill>
    <fill>
      <patternFill patternType="lightGray"/>
    </fill>
    <fill>
      <patternFill patternType="solid">
        <fgColor rgb="FFBDBDBD"/>
        <bgColor rgb="FFBDBDBD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  <fill>
      <patternFill patternType="solid">
        <fgColor rgb="FF000000"/>
        <bgColor rgb="FF000000"/>
      </patternFill>
    </fill>
    <fill>
      <patternFill patternType="solid">
        <fgColor rgb="FFFCE8B2"/>
        <bgColor rgb="FFFCE8B2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</fills>
  <borders count="4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double">
        <color rgb="FF000000"/>
      </right>
    </border>
    <border>
      <left style="thin">
        <color rgb="FF000000"/>
      </left>
      <right style="thin">
        <color rgb="FF000000"/>
      </right>
      <top style="double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</border>
    <border>
      <left style="thick">
        <color rgb="FFFF0000"/>
      </left>
      <right style="thick">
        <color rgb="FFFF0000"/>
      </right>
      <top style="thick">
        <color rgb="FFFF0000"/>
      </top>
      <bottom style="thick">
        <color rgb="FFFF0000"/>
      </bottom>
    </border>
    <border>
      <right style="thin">
        <color rgb="FF000000"/>
      </right>
      <top style="double">
        <color rgb="FF000000"/>
      </top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ck">
        <color rgb="FFFF0000"/>
      </left>
      <right style="thick">
        <color rgb="FFFF0000"/>
      </right>
      <bottom style="thick">
        <color rgb="FFFF0000"/>
      </bottom>
    </border>
    <border>
      <bottom style="double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20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vertical="center"/>
    </xf>
    <xf borderId="1" fillId="2" fontId="2" numFmtId="0" xfId="0" applyAlignment="1" applyBorder="1" applyFont="1">
      <alignment horizontal="left" readingOrder="0" textRotation="0" vertical="center"/>
    </xf>
    <xf borderId="2" fillId="2" fontId="2" numFmtId="0" xfId="0" applyAlignment="1" applyBorder="1" applyFont="1">
      <alignment horizontal="left" readingOrder="0" textRotation="0" vertical="center"/>
    </xf>
    <xf borderId="1" fillId="2" fontId="3" numFmtId="0" xfId="0" applyAlignment="1" applyBorder="1" applyFont="1">
      <alignment horizontal="left" readingOrder="0" shrinkToFit="0" textRotation="0" vertical="center" wrapText="1"/>
    </xf>
    <xf borderId="1" fillId="2" fontId="3" numFmtId="0" xfId="0" applyAlignment="1" applyBorder="1" applyFont="1">
      <alignment horizontal="right" readingOrder="0" shrinkToFit="0" textRotation="0" vertical="center" wrapText="1"/>
    </xf>
    <xf borderId="3" fillId="3" fontId="1" numFmtId="0" xfId="0" applyAlignment="1" applyBorder="1" applyFill="1" applyFont="1">
      <alignment horizontal="left" readingOrder="0" vertical="center"/>
    </xf>
    <xf borderId="3" fillId="3" fontId="2" numFmtId="1" xfId="0" applyAlignment="1" applyBorder="1" applyFont="1" applyNumberFormat="1">
      <alignment horizontal="left" readingOrder="0" vertical="center"/>
    </xf>
    <xf borderId="1" fillId="3" fontId="4" numFmtId="0" xfId="0" applyAlignment="1" applyBorder="1" applyFont="1">
      <alignment vertical="center"/>
    </xf>
    <xf borderId="2" fillId="3" fontId="4" numFmtId="0" xfId="0" applyAlignment="1" applyBorder="1" applyFont="1">
      <alignment vertical="center"/>
    </xf>
    <xf borderId="3" fillId="3" fontId="5" numFmtId="1" xfId="0" applyAlignment="1" applyBorder="1" applyFont="1" applyNumberFormat="1">
      <alignment horizontal="left" readingOrder="0" shrinkToFit="0" vertical="center" wrapText="1"/>
    </xf>
    <xf borderId="1" fillId="3" fontId="5" numFmtId="1" xfId="0" applyAlignment="1" applyBorder="1" applyFont="1" applyNumberFormat="1">
      <alignment horizontal="right" readingOrder="0" shrinkToFit="0" vertical="center" wrapText="1"/>
    </xf>
    <xf borderId="4" fillId="4" fontId="6" numFmtId="0" xfId="0" applyBorder="1" applyFill="1" applyFont="1"/>
    <xf borderId="1" fillId="4" fontId="2" numFmtId="1" xfId="0" applyAlignment="1" applyBorder="1" applyFont="1" applyNumberFormat="1">
      <alignment horizontal="left" readingOrder="0" vertical="center"/>
    </xf>
    <xf borderId="2" fillId="4" fontId="2" numFmtId="1" xfId="0" applyAlignment="1" applyBorder="1" applyFont="1" applyNumberFormat="1">
      <alignment horizontal="left" readingOrder="0" vertical="center"/>
    </xf>
    <xf borderId="1" fillId="4" fontId="5" numFmtId="1" xfId="0" applyAlignment="1" applyBorder="1" applyFont="1" applyNumberFormat="1">
      <alignment horizontal="right" readingOrder="0" shrinkToFit="0" vertical="center" wrapText="1"/>
    </xf>
    <xf borderId="1" fillId="3" fontId="1" numFmtId="0" xfId="0" applyAlignment="1" applyBorder="1" applyFont="1">
      <alignment horizontal="left" readingOrder="0" vertical="center"/>
    </xf>
    <xf borderId="1" fillId="3" fontId="1" numFmtId="0" xfId="0" applyAlignment="1" applyBorder="1" applyFont="1">
      <alignment horizontal="left" vertical="center"/>
    </xf>
    <xf borderId="1" fillId="3" fontId="2" numFmtId="1" xfId="0" applyAlignment="1" applyBorder="1" applyFont="1" applyNumberFormat="1">
      <alignment horizontal="left" readingOrder="0" vertical="center"/>
    </xf>
    <xf borderId="0" fillId="3" fontId="1" numFmtId="1" xfId="0" applyFont="1" applyNumberFormat="1"/>
    <xf borderId="1" fillId="3" fontId="5" numFmtId="1" xfId="0" applyAlignment="1" applyBorder="1" applyFont="1" applyNumberFormat="1">
      <alignment horizontal="left" readingOrder="0" shrinkToFit="0" vertical="center" wrapText="1"/>
    </xf>
    <xf borderId="1" fillId="4" fontId="1" numFmtId="0" xfId="0" applyAlignment="1" applyBorder="1" applyFont="1">
      <alignment horizontal="left" readingOrder="0" vertical="center"/>
    </xf>
    <xf borderId="1" fillId="4" fontId="1" numFmtId="0" xfId="0" applyAlignment="1" applyBorder="1" applyFont="1">
      <alignment horizontal="left" vertical="center"/>
    </xf>
    <xf borderId="0" fillId="4" fontId="1" numFmtId="1" xfId="0" applyFont="1" applyNumberFormat="1"/>
    <xf borderId="1" fillId="4" fontId="5" numFmtId="1" xfId="0" applyAlignment="1" applyBorder="1" applyFont="1" applyNumberFormat="1">
      <alignment horizontal="left" readingOrder="0" shrinkToFit="0" vertical="center" wrapText="1"/>
    </xf>
    <xf borderId="1" fillId="4" fontId="1" numFmtId="1" xfId="0" applyBorder="1" applyFont="1" applyNumberFormat="1"/>
    <xf borderId="1" fillId="3" fontId="1" numFmtId="0" xfId="0" applyAlignment="1" applyBorder="1" applyFont="1">
      <alignment vertical="center"/>
    </xf>
    <xf borderId="1" fillId="3" fontId="1" numFmtId="1" xfId="0" applyAlignment="1" applyBorder="1" applyFont="1" applyNumberFormat="1">
      <alignment vertical="center"/>
    </xf>
    <xf borderId="3" fillId="4" fontId="1" numFmtId="0" xfId="0" applyAlignment="1" applyBorder="1" applyFont="1">
      <alignment horizontal="left" readingOrder="0" vertical="center"/>
    </xf>
    <xf borderId="3" fillId="4" fontId="1" numFmtId="1" xfId="0" applyAlignment="1" applyBorder="1" applyFont="1" applyNumberFormat="1">
      <alignment vertical="center"/>
    </xf>
    <xf borderId="3" fillId="4" fontId="2" numFmtId="1" xfId="0" applyAlignment="1" applyBorder="1" applyFont="1" applyNumberFormat="1">
      <alignment horizontal="left" shrinkToFit="0" vertical="center" wrapText="1"/>
    </xf>
    <xf borderId="5" fillId="3" fontId="7" numFmtId="0" xfId="0" applyAlignment="1" applyBorder="1" applyFont="1">
      <alignment horizontal="left" readingOrder="0" vertical="center"/>
    </xf>
    <xf borderId="5" fillId="3" fontId="8" numFmtId="0" xfId="0" applyAlignment="1" applyBorder="1" applyFont="1">
      <alignment horizontal="left" readingOrder="0" vertical="center"/>
    </xf>
    <xf borderId="5" fillId="3" fontId="9" numFmtId="1" xfId="0" applyAlignment="1" applyBorder="1" applyFont="1" applyNumberFormat="1">
      <alignment horizontal="left" readingOrder="0" vertical="center"/>
    </xf>
    <xf borderId="6" fillId="3" fontId="7" numFmtId="1" xfId="0" applyBorder="1" applyFont="1" applyNumberFormat="1"/>
    <xf borderId="0" fillId="4" fontId="4" numFmtId="0" xfId="0" applyAlignment="1" applyFont="1">
      <alignment readingOrder="0" vertical="center"/>
    </xf>
    <xf borderId="0" fillId="4" fontId="1" numFmtId="1" xfId="0" applyAlignment="1" applyFont="1" applyNumberFormat="1">
      <alignment vertical="center"/>
    </xf>
    <xf borderId="1" fillId="4" fontId="1" numFmtId="1" xfId="0" applyAlignment="1" applyBorder="1" applyFont="1" applyNumberFormat="1">
      <alignment vertical="center"/>
    </xf>
    <xf borderId="1" fillId="4" fontId="1" numFmtId="1" xfId="0" applyAlignment="1" applyBorder="1" applyFont="1" applyNumberFormat="1">
      <alignment horizontal="right" vertical="center"/>
    </xf>
    <xf borderId="0" fillId="3" fontId="4" numFmtId="0" xfId="0" applyAlignment="1" applyFont="1">
      <alignment readingOrder="0" vertical="center"/>
    </xf>
    <xf borderId="0" fillId="3" fontId="10" numFmtId="0" xfId="0" applyAlignment="1" applyFont="1">
      <alignment readingOrder="0"/>
    </xf>
    <xf borderId="0" fillId="3" fontId="1" numFmtId="1" xfId="0" applyAlignment="1" applyFont="1" applyNumberFormat="1">
      <alignment vertical="center"/>
    </xf>
    <xf borderId="0" fillId="3" fontId="1" numFmtId="1" xfId="0" applyAlignment="1" applyFont="1" applyNumberFormat="1">
      <alignment horizontal="right" vertical="center"/>
    </xf>
    <xf borderId="0" fillId="4" fontId="1" numFmtId="1" xfId="0" applyAlignment="1" applyFont="1" applyNumberFormat="1">
      <alignment horizontal="right" vertical="center"/>
    </xf>
    <xf borderId="7" fillId="3" fontId="1" numFmtId="0" xfId="0" applyAlignment="1" applyBorder="1" applyFont="1">
      <alignment horizontal="left" readingOrder="0" vertical="center"/>
    </xf>
    <xf borderId="8" fillId="3" fontId="1" numFmtId="0" xfId="0" applyAlignment="1" applyBorder="1" applyFont="1">
      <alignment horizontal="left" vertical="center"/>
    </xf>
    <xf borderId="9" fillId="3" fontId="11" numFmtId="1" xfId="0" applyAlignment="1" applyBorder="1" applyFont="1" applyNumberFormat="1">
      <alignment horizontal="left" readingOrder="0" vertical="center"/>
    </xf>
    <xf borderId="10" fillId="3" fontId="6" numFmtId="0" xfId="0" applyBorder="1" applyFont="1"/>
    <xf borderId="11" fillId="3" fontId="6" numFmtId="0" xfId="0" applyBorder="1" applyFont="1"/>
    <xf borderId="9" fillId="3" fontId="12" numFmtId="1" xfId="0" applyAlignment="1" applyBorder="1" applyFont="1" applyNumberFormat="1">
      <alignment horizontal="left" readingOrder="0" vertical="center"/>
    </xf>
    <xf borderId="12" fillId="3" fontId="6" numFmtId="0" xfId="0" applyBorder="1" applyFont="1"/>
    <xf borderId="0" fillId="3" fontId="1" numFmtId="1" xfId="0" applyAlignment="1" applyFont="1" applyNumberFormat="1">
      <alignment horizontal="left" vertical="center"/>
    </xf>
    <xf borderId="13" fillId="4" fontId="6" numFmtId="0" xfId="0" applyBorder="1" applyFont="1"/>
    <xf borderId="1" fillId="5" fontId="11" numFmtId="1" xfId="0" applyAlignment="1" applyBorder="1" applyFill="1" applyFont="1" applyNumberFormat="1">
      <alignment horizontal="left" vertical="center"/>
    </xf>
    <xf borderId="1" fillId="4" fontId="11" numFmtId="1" xfId="0" applyAlignment="1" applyBorder="1" applyFont="1" applyNumberFormat="1">
      <alignment horizontal="left" vertical="center"/>
    </xf>
    <xf borderId="1" fillId="4" fontId="12" numFmtId="1" xfId="0" applyAlignment="1" applyBorder="1" applyFont="1" applyNumberFormat="1">
      <alignment horizontal="left" vertical="center"/>
    </xf>
    <xf borderId="14" fillId="4" fontId="12" numFmtId="0" xfId="0" applyAlignment="1" applyBorder="1" applyFont="1">
      <alignment horizontal="left" readingOrder="0" vertical="center"/>
    </xf>
    <xf borderId="0" fillId="4" fontId="1" numFmtId="1" xfId="0" applyAlignment="1" applyFont="1" applyNumberFormat="1">
      <alignment horizontal="left" vertical="center"/>
    </xf>
    <xf borderId="13" fillId="3" fontId="6" numFmtId="0" xfId="0" applyBorder="1" applyFont="1"/>
    <xf borderId="1" fillId="3" fontId="11" numFmtId="1" xfId="0" applyAlignment="1" applyBorder="1" applyFont="1" applyNumberFormat="1">
      <alignment horizontal="left" vertical="center"/>
    </xf>
    <xf borderId="1" fillId="3" fontId="12" numFmtId="1" xfId="0" applyAlignment="1" applyBorder="1" applyFont="1" applyNumberFormat="1">
      <alignment horizontal="left" vertical="center"/>
    </xf>
    <xf borderId="14" fillId="3" fontId="12" numFmtId="0" xfId="0" applyAlignment="1" applyBorder="1" applyFont="1">
      <alignment horizontal="left" readingOrder="0" vertical="center"/>
    </xf>
    <xf borderId="1" fillId="6" fontId="11" numFmtId="1" xfId="0" applyAlignment="1" applyBorder="1" applyFill="1" applyFont="1" applyNumberFormat="1">
      <alignment horizontal="left" vertical="center"/>
    </xf>
    <xf borderId="14" fillId="3" fontId="12" numFmtId="1" xfId="0" applyAlignment="1" applyBorder="1" applyFont="1" applyNumberFormat="1">
      <alignment horizontal="left" vertical="center"/>
    </xf>
    <xf borderId="14" fillId="4" fontId="12" numFmtId="1" xfId="0" applyAlignment="1" applyBorder="1" applyFont="1" applyNumberFormat="1">
      <alignment horizontal="left" vertical="center"/>
    </xf>
    <xf borderId="15" fillId="3" fontId="6" numFmtId="0" xfId="0" applyBorder="1" applyFont="1"/>
    <xf borderId="16" fillId="3" fontId="1" numFmtId="0" xfId="0" applyAlignment="1" applyBorder="1" applyFont="1">
      <alignment horizontal="left" readingOrder="0" vertical="center"/>
    </xf>
    <xf borderId="16" fillId="6" fontId="11" numFmtId="1" xfId="0" applyAlignment="1" applyBorder="1" applyFont="1" applyNumberFormat="1">
      <alignment horizontal="left" vertical="center"/>
    </xf>
    <xf borderId="16" fillId="3" fontId="11" numFmtId="1" xfId="0" applyAlignment="1" applyBorder="1" applyFont="1" applyNumberFormat="1">
      <alignment horizontal="left" vertical="center"/>
    </xf>
    <xf borderId="16" fillId="3" fontId="12" numFmtId="1" xfId="0" applyAlignment="1" applyBorder="1" applyFont="1" applyNumberFormat="1">
      <alignment horizontal="left" vertical="center"/>
    </xf>
    <xf borderId="17" fillId="3" fontId="12" numFmtId="1" xfId="0" applyAlignment="1" applyBorder="1" applyFont="1" applyNumberFormat="1">
      <alignment horizontal="left" vertical="center"/>
    </xf>
    <xf borderId="18" fillId="3" fontId="1" numFmtId="1" xfId="0" applyAlignment="1" applyBorder="1" applyFont="1" applyNumberFormat="1">
      <alignment horizontal="left" vertical="center"/>
    </xf>
    <xf borderId="7" fillId="4" fontId="1" numFmtId="0" xfId="0" applyAlignment="1" applyBorder="1" applyFont="1">
      <alignment horizontal="left" readingOrder="0" vertical="center"/>
    </xf>
    <xf borderId="8" fillId="4" fontId="1" numFmtId="0" xfId="0" applyAlignment="1" applyBorder="1" applyFont="1">
      <alignment horizontal="left" readingOrder="0" vertical="center"/>
    </xf>
    <xf borderId="8" fillId="5" fontId="11" numFmtId="1" xfId="0" applyAlignment="1" applyBorder="1" applyFont="1" applyNumberFormat="1">
      <alignment vertical="center"/>
    </xf>
    <xf borderId="8" fillId="4" fontId="11" numFmtId="0" xfId="0" applyAlignment="1" applyBorder="1" applyFont="1">
      <alignment vertical="center"/>
    </xf>
    <xf borderId="8" fillId="4" fontId="11" numFmtId="1" xfId="0" applyAlignment="1" applyBorder="1" applyFont="1" applyNumberFormat="1">
      <alignment horizontal="left" vertical="center"/>
    </xf>
    <xf borderId="8" fillId="4" fontId="12" numFmtId="1" xfId="0" applyAlignment="1" applyBorder="1" applyFont="1" applyNumberFormat="1">
      <alignment horizontal="left" vertical="center"/>
    </xf>
    <xf borderId="8" fillId="4" fontId="12" numFmtId="0" xfId="0" applyAlignment="1" applyBorder="1" applyFont="1">
      <alignment vertical="center"/>
    </xf>
    <xf borderId="19" fillId="4" fontId="12" numFmtId="0" xfId="0" applyAlignment="1" applyBorder="1" applyFont="1">
      <alignment horizontal="left" readingOrder="0" vertical="center"/>
    </xf>
    <xf borderId="1" fillId="5" fontId="11" numFmtId="1" xfId="0" applyAlignment="1" applyBorder="1" applyFont="1" applyNumberFormat="1">
      <alignment vertical="center"/>
    </xf>
    <xf borderId="1" fillId="3" fontId="11" numFmtId="1" xfId="0" applyAlignment="1" applyBorder="1" applyFont="1" applyNumberFormat="1">
      <alignment vertical="center"/>
    </xf>
    <xf borderId="1" fillId="3" fontId="12" numFmtId="1" xfId="0" applyAlignment="1" applyBorder="1" applyFont="1" applyNumberFormat="1">
      <alignment vertical="center"/>
    </xf>
    <xf borderId="1" fillId="4" fontId="11" numFmtId="1" xfId="0" applyAlignment="1" applyBorder="1" applyFont="1" applyNumberFormat="1">
      <alignment vertical="center"/>
    </xf>
    <xf borderId="1" fillId="4" fontId="12" numFmtId="1" xfId="0" applyAlignment="1" applyBorder="1" applyFont="1" applyNumberFormat="1">
      <alignment vertical="center"/>
    </xf>
    <xf borderId="1" fillId="6" fontId="11" numFmtId="1" xfId="0" applyAlignment="1" applyBorder="1" applyFont="1" applyNumberFormat="1">
      <alignment vertical="center"/>
    </xf>
    <xf borderId="16" fillId="6" fontId="11" numFmtId="1" xfId="0" applyAlignment="1" applyBorder="1" applyFont="1" applyNumberFormat="1">
      <alignment vertical="center"/>
    </xf>
    <xf borderId="16" fillId="3" fontId="11" numFmtId="1" xfId="0" applyAlignment="1" applyBorder="1" applyFont="1" applyNumberFormat="1">
      <alignment vertical="center"/>
    </xf>
    <xf borderId="16" fillId="3" fontId="12" numFmtId="1" xfId="0" applyAlignment="1" applyBorder="1" applyFont="1" applyNumberFormat="1">
      <alignment vertical="center"/>
    </xf>
    <xf borderId="17" fillId="3" fontId="12" numFmtId="0" xfId="0" applyAlignment="1" applyBorder="1" applyFont="1">
      <alignment horizontal="left" readingOrder="0" vertical="center"/>
    </xf>
    <xf borderId="8" fillId="4" fontId="11" numFmtId="1" xfId="0" applyAlignment="1" applyBorder="1" applyFont="1" applyNumberFormat="1">
      <alignment vertical="center"/>
    </xf>
    <xf borderId="8" fillId="4" fontId="12" numFmtId="1" xfId="0" applyAlignment="1" applyBorder="1" applyFont="1" applyNumberFormat="1">
      <alignment vertical="center"/>
    </xf>
    <xf borderId="1" fillId="2" fontId="2" numFmtId="0" xfId="0" applyAlignment="1" applyBorder="1" applyFont="1">
      <alignment vertical="bottom"/>
    </xf>
    <xf borderId="1" fillId="2" fontId="3" numFmtId="0" xfId="0" applyAlignment="1" applyBorder="1" applyFont="1">
      <alignment shrinkToFit="0" vertical="top" wrapText="1"/>
    </xf>
    <xf borderId="3" fillId="3" fontId="2" numFmtId="0" xfId="0" applyAlignment="1" applyBorder="1" applyFont="1">
      <alignment horizontal="right" vertical="bottom"/>
    </xf>
    <xf borderId="3" fillId="3" fontId="2" numFmtId="1" xfId="0" applyAlignment="1" applyBorder="1" applyFont="1" applyNumberFormat="1">
      <alignment vertical="bottom"/>
    </xf>
    <xf borderId="1" fillId="3" fontId="2" numFmtId="0" xfId="0" applyAlignment="1" applyBorder="1" applyFont="1">
      <alignment vertical="bottom"/>
    </xf>
    <xf borderId="20" fillId="3" fontId="5" numFmtId="1" xfId="0" applyAlignment="1" applyBorder="1" applyFont="1" applyNumberFormat="1">
      <alignment readingOrder="0" shrinkToFit="0" vertical="top" wrapText="1"/>
    </xf>
    <xf borderId="21" fillId="4" fontId="6" numFmtId="0" xfId="0" applyBorder="1" applyFont="1"/>
    <xf borderId="1" fillId="4" fontId="2" numFmtId="1" xfId="0" applyAlignment="1" applyBorder="1" applyFont="1" applyNumberFormat="1">
      <alignment horizontal="right" vertical="bottom"/>
    </xf>
    <xf borderId="1" fillId="4" fontId="2" numFmtId="1" xfId="0" applyAlignment="1" applyBorder="1" applyFont="1" applyNumberFormat="1">
      <alignment horizontal="right" readingOrder="0" vertical="bottom"/>
    </xf>
    <xf borderId="22" fillId="4" fontId="6" numFmtId="0" xfId="0" applyBorder="1" applyFont="1"/>
    <xf borderId="1" fillId="7" fontId="2" numFmtId="1" xfId="0" applyAlignment="1" applyBorder="1" applyFill="1" applyFont="1" applyNumberFormat="1">
      <alignment vertical="bottom"/>
    </xf>
    <xf borderId="1" fillId="8" fontId="2" numFmtId="1" xfId="0" applyAlignment="1" applyBorder="1" applyFill="1" applyFont="1" applyNumberFormat="1">
      <alignment vertical="bottom"/>
    </xf>
    <xf borderId="1" fillId="3" fontId="5" numFmtId="1" xfId="0" applyAlignment="1" applyBorder="1" applyFont="1" applyNumberFormat="1">
      <alignment shrinkToFit="0" vertical="top" wrapText="1"/>
    </xf>
    <xf borderId="1" fillId="4" fontId="2" numFmtId="0" xfId="0" applyAlignment="1" applyBorder="1" applyFont="1">
      <alignment vertical="bottom"/>
    </xf>
    <xf borderId="1" fillId="9" fontId="2" numFmtId="1" xfId="0" applyAlignment="1" applyBorder="1" applyFill="1" applyFont="1" applyNumberFormat="1">
      <alignment vertical="bottom"/>
    </xf>
    <xf borderId="1" fillId="4" fontId="5" numFmtId="1" xfId="0" applyAlignment="1" applyBorder="1" applyFont="1" applyNumberFormat="1">
      <alignment shrinkToFit="0" vertical="top" wrapText="1"/>
    </xf>
    <xf borderId="1" fillId="9" fontId="2" numFmtId="1" xfId="0" applyAlignment="1" applyBorder="1" applyFont="1" applyNumberFormat="1">
      <alignment readingOrder="0" vertical="bottom"/>
    </xf>
    <xf borderId="1" fillId="7" fontId="2" numFmtId="1" xfId="0" applyAlignment="1" applyBorder="1" applyFont="1" applyNumberFormat="1">
      <alignment readingOrder="0" vertical="bottom"/>
    </xf>
    <xf borderId="1" fillId="3" fontId="2" numFmtId="1" xfId="0" applyAlignment="1" applyBorder="1" applyFont="1" applyNumberFormat="1">
      <alignment vertical="bottom"/>
    </xf>
    <xf borderId="1" fillId="3" fontId="2" numFmtId="1" xfId="0" applyAlignment="1" applyBorder="1" applyFont="1" applyNumberFormat="1">
      <alignment readingOrder="0" vertical="bottom"/>
    </xf>
    <xf borderId="1" fillId="4" fontId="2" numFmtId="1" xfId="0" applyAlignment="1" applyBorder="1" applyFont="1" applyNumberFormat="1">
      <alignment readingOrder="0" vertical="bottom"/>
    </xf>
    <xf borderId="1" fillId="4" fontId="2" numFmtId="1" xfId="0" applyAlignment="1" applyBorder="1" applyFont="1" applyNumberFormat="1">
      <alignment readingOrder="0" shrinkToFit="0" vertical="bottom" wrapText="0"/>
    </xf>
    <xf borderId="1" fillId="10" fontId="2" numFmtId="1" xfId="0" applyAlignment="1" applyBorder="1" applyFill="1" applyFont="1" applyNumberFormat="1">
      <alignment vertical="bottom"/>
    </xf>
    <xf borderId="1" fillId="3" fontId="5" numFmtId="1" xfId="0" applyAlignment="1" applyBorder="1" applyFont="1" applyNumberFormat="1">
      <alignment readingOrder="0" shrinkToFit="0" vertical="top" wrapText="1"/>
    </xf>
    <xf borderId="0" fillId="4" fontId="2" numFmtId="0" xfId="0" applyAlignment="1" applyFont="1">
      <alignment horizontal="right" vertical="bottom"/>
    </xf>
    <xf borderId="1" fillId="4" fontId="2" numFmtId="1" xfId="0" applyAlignment="1" applyBorder="1" applyFont="1" applyNumberFormat="1">
      <alignment readingOrder="0" shrinkToFit="0" vertical="bottom" wrapText="1"/>
    </xf>
    <xf borderId="1" fillId="4" fontId="2" numFmtId="1" xfId="0" applyAlignment="1" applyBorder="1" applyFont="1" applyNumberFormat="1">
      <alignment shrinkToFit="0" vertical="bottom" wrapText="1"/>
    </xf>
    <xf borderId="1" fillId="4" fontId="2" numFmtId="1" xfId="0" applyAlignment="1" applyBorder="1" applyFont="1" applyNumberFormat="1">
      <alignment vertical="bottom"/>
    </xf>
    <xf borderId="0" fillId="3" fontId="2" numFmtId="0" xfId="0" applyAlignment="1" applyFont="1">
      <alignment horizontal="right" vertical="bottom"/>
    </xf>
    <xf borderId="1" fillId="3" fontId="13" numFmtId="0" xfId="0" applyAlignment="1" applyBorder="1" applyFont="1">
      <alignment vertical="bottom"/>
    </xf>
    <xf borderId="1" fillId="7" fontId="13" numFmtId="0" xfId="0" applyAlignment="1" applyBorder="1" applyFont="1">
      <alignment horizontal="right" vertical="bottom"/>
    </xf>
    <xf borderId="0" fillId="2" fontId="1" numFmtId="0" xfId="0" applyAlignment="1" applyFont="1">
      <alignment readingOrder="0"/>
    </xf>
    <xf borderId="2" fillId="2" fontId="1" numFmtId="0" xfId="0" applyAlignment="1" applyBorder="1" applyFont="1">
      <alignment readingOrder="0"/>
    </xf>
    <xf borderId="0" fillId="2" fontId="2" numFmtId="0" xfId="0" applyAlignment="1" applyFont="1">
      <alignment readingOrder="0" textRotation="0" vertical="bottom"/>
    </xf>
    <xf borderId="23" fillId="2" fontId="3" numFmtId="0" xfId="0" applyAlignment="1" applyBorder="1" applyFont="1">
      <alignment readingOrder="0" shrinkToFit="0" textRotation="0" vertical="top" wrapText="1"/>
    </xf>
    <xf borderId="0" fillId="3" fontId="1" numFmtId="0" xfId="0" applyAlignment="1" applyFont="1">
      <alignment horizontal="right" readingOrder="0"/>
    </xf>
    <xf borderId="3" fillId="3" fontId="1" numFmtId="0" xfId="0" applyAlignment="1" applyBorder="1" applyFont="1">
      <alignment readingOrder="0"/>
    </xf>
    <xf borderId="24" fillId="3" fontId="2" numFmtId="1" xfId="0" applyAlignment="1" applyBorder="1" applyFont="1" applyNumberFormat="1">
      <alignment horizontal="left" readingOrder="0" vertical="bottom"/>
    </xf>
    <xf borderId="2" fillId="3" fontId="2" numFmtId="0" xfId="0" applyAlignment="1" applyBorder="1" applyFont="1">
      <alignment readingOrder="0" textRotation="0" vertical="bottom"/>
    </xf>
    <xf borderId="20" fillId="3" fontId="5" numFmtId="1" xfId="0" applyAlignment="1" applyBorder="1" applyFont="1" applyNumberFormat="1">
      <alignment readingOrder="0" shrinkToFit="0" vertical="top" wrapText="1"/>
    </xf>
    <xf borderId="25" fillId="4" fontId="2" numFmtId="1" xfId="0" applyAlignment="1" applyBorder="1" applyFont="1" applyNumberFormat="1">
      <alignment horizontal="right" readingOrder="0" vertical="bottom"/>
    </xf>
    <xf borderId="21" fillId="3" fontId="1" numFmtId="0" xfId="0" applyAlignment="1" applyBorder="1" applyFont="1">
      <alignment readingOrder="0"/>
    </xf>
    <xf borderId="21" fillId="3" fontId="1" numFmtId="0" xfId="0" applyBorder="1" applyFont="1"/>
    <xf borderId="21" fillId="8" fontId="2" numFmtId="1" xfId="0" applyAlignment="1" applyBorder="1" applyFont="1" applyNumberFormat="1">
      <alignment readingOrder="0" vertical="bottom"/>
    </xf>
    <xf borderId="26" fillId="8" fontId="2" numFmtId="1" xfId="0" applyAlignment="1" applyBorder="1" applyFont="1" applyNumberFormat="1">
      <alignment readingOrder="0" vertical="bottom"/>
    </xf>
    <xf borderId="27" fillId="3" fontId="5" numFmtId="1" xfId="0" applyAlignment="1" applyBorder="1" applyFont="1" applyNumberFormat="1">
      <alignment readingOrder="0" shrinkToFit="0" vertical="top" wrapText="1"/>
    </xf>
    <xf borderId="0" fillId="4" fontId="1" numFmtId="0" xfId="0" applyAlignment="1" applyFont="1">
      <alignment horizontal="right" readingOrder="0"/>
    </xf>
    <xf borderId="21" fillId="4" fontId="1" numFmtId="0" xfId="0" applyAlignment="1" applyBorder="1" applyFont="1">
      <alignment readingOrder="0"/>
    </xf>
    <xf borderId="21" fillId="4" fontId="1" numFmtId="0" xfId="0" applyBorder="1" applyFont="1"/>
    <xf borderId="21" fillId="4" fontId="2" numFmtId="1" xfId="0" applyAlignment="1" applyBorder="1" applyFont="1" applyNumberFormat="1">
      <alignment horizontal="right" readingOrder="0" vertical="bottom"/>
    </xf>
    <xf borderId="21" fillId="8" fontId="2" numFmtId="1" xfId="0" applyAlignment="1" applyBorder="1" applyFont="1" applyNumberFormat="1">
      <alignment vertical="bottom"/>
    </xf>
    <xf borderId="26" fillId="8" fontId="2" numFmtId="1" xfId="0" applyAlignment="1" applyBorder="1" applyFont="1" applyNumberFormat="1">
      <alignment vertical="bottom"/>
    </xf>
    <xf borderId="27" fillId="4" fontId="5" numFmtId="1" xfId="0" applyAlignment="1" applyBorder="1" applyFont="1" applyNumberFormat="1">
      <alignment readingOrder="0" shrinkToFit="0" vertical="top" wrapText="1"/>
    </xf>
    <xf borderId="21" fillId="3" fontId="2" numFmtId="1" xfId="0" applyAlignment="1" applyBorder="1" applyFont="1" applyNumberFormat="1">
      <alignment horizontal="right" readingOrder="0" vertical="bottom"/>
    </xf>
    <xf borderId="28" fillId="4" fontId="1" numFmtId="0" xfId="0" applyAlignment="1" applyBorder="1" applyFont="1">
      <alignment readingOrder="0"/>
    </xf>
    <xf borderId="28" fillId="4" fontId="1" numFmtId="0" xfId="0" applyBorder="1" applyFont="1"/>
    <xf borderId="28" fillId="4" fontId="2" numFmtId="1" xfId="0" applyAlignment="1" applyBorder="1" applyFont="1" applyNumberFormat="1">
      <alignment horizontal="right" readingOrder="0" vertical="bottom"/>
    </xf>
    <xf borderId="28" fillId="8" fontId="2" numFmtId="1" xfId="0" applyAlignment="1" applyBorder="1" applyFont="1" applyNumberFormat="1">
      <alignment vertical="bottom"/>
    </xf>
    <xf borderId="28" fillId="3" fontId="1" numFmtId="0" xfId="0" applyAlignment="1" applyBorder="1" applyFont="1">
      <alignment readingOrder="0"/>
    </xf>
    <xf borderId="28" fillId="3" fontId="1" numFmtId="0" xfId="0" applyBorder="1" applyFont="1"/>
    <xf borderId="28" fillId="3" fontId="2" numFmtId="1" xfId="0" applyAlignment="1" applyBorder="1" applyFont="1" applyNumberFormat="1">
      <alignment horizontal="right" readingOrder="0" vertical="bottom"/>
    </xf>
    <xf borderId="28" fillId="8" fontId="2" numFmtId="1" xfId="0" applyAlignment="1" applyBorder="1" applyFont="1" applyNumberFormat="1">
      <alignment readingOrder="0" vertical="bottom"/>
    </xf>
    <xf borderId="4" fillId="4" fontId="1" numFmtId="0" xfId="0" applyAlignment="1" applyBorder="1" applyFont="1">
      <alignment readingOrder="0"/>
    </xf>
    <xf borderId="4" fillId="4" fontId="2" numFmtId="1" xfId="0" applyAlignment="1" applyBorder="1" applyFont="1" applyNumberFormat="1">
      <alignment horizontal="right" readingOrder="0" vertical="bottom"/>
    </xf>
    <xf borderId="24" fillId="4" fontId="2" numFmtId="1" xfId="0" applyAlignment="1" applyBorder="1" applyFont="1" applyNumberFormat="1">
      <alignment readingOrder="0" vertical="bottom"/>
    </xf>
    <xf borderId="24" fillId="8" fontId="2" numFmtId="1" xfId="0" applyAlignment="1" applyBorder="1" applyFont="1" applyNumberFormat="1">
      <alignment readingOrder="0" vertical="bottom"/>
    </xf>
    <xf borderId="26" fillId="3" fontId="2" numFmtId="1" xfId="0" applyAlignment="1" applyBorder="1" applyFont="1" applyNumberFormat="1">
      <alignment horizontal="right" readingOrder="0" vertical="bottom"/>
    </xf>
    <xf borderId="29" fillId="3" fontId="2" numFmtId="1" xfId="0" applyAlignment="1" applyBorder="1" applyFont="1" applyNumberFormat="1">
      <alignment readingOrder="0" vertical="bottom"/>
    </xf>
    <xf borderId="30" fillId="8" fontId="2" numFmtId="1" xfId="0" applyAlignment="1" applyBorder="1" applyFont="1" applyNumberFormat="1">
      <alignment readingOrder="0" vertical="bottom"/>
    </xf>
    <xf borderId="26" fillId="4" fontId="2" numFmtId="1" xfId="0" applyAlignment="1" applyBorder="1" applyFont="1" applyNumberFormat="1">
      <alignment horizontal="right" readingOrder="0" vertical="bottom"/>
    </xf>
    <xf borderId="29" fillId="4" fontId="2" numFmtId="1" xfId="0" applyAlignment="1" applyBorder="1" applyFont="1" applyNumberFormat="1">
      <alignment readingOrder="0" vertical="bottom"/>
    </xf>
    <xf borderId="31" fillId="8" fontId="2" numFmtId="1" xfId="0" applyAlignment="1" applyBorder="1" applyFont="1" applyNumberFormat="1">
      <alignment readingOrder="0" vertical="bottom"/>
    </xf>
    <xf borderId="31" fillId="3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borderId="32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readingOrder="0" shrinkToFit="0" vertical="bottom" wrapText="1"/>
    </xf>
    <xf borderId="33" fillId="4" fontId="2" numFmtId="1" xfId="0" applyAlignment="1" applyBorder="1" applyFont="1" applyNumberFormat="1">
      <alignment shrinkToFit="0" vertical="bottom" wrapText="1"/>
    </xf>
    <xf borderId="0" fillId="4" fontId="2" numFmtId="1" xfId="0" applyAlignment="1" applyFont="1" applyNumberFormat="1">
      <alignment shrinkToFit="0" vertical="bottom" wrapText="1"/>
    </xf>
    <xf borderId="20" fillId="4" fontId="5" numFmtId="1" xfId="0" applyAlignment="1" applyBorder="1" applyFont="1" applyNumberFormat="1">
      <alignment readingOrder="0" shrinkToFit="0" vertical="top" wrapText="1"/>
    </xf>
    <xf borderId="0" fillId="3" fontId="1" numFmtId="0" xfId="0" applyAlignment="1" applyFont="1">
      <alignment readingOrder="0"/>
    </xf>
    <xf borderId="0" fillId="3" fontId="4" numFmtId="0" xfId="0" applyAlignment="1" applyFont="1">
      <alignment readingOrder="0"/>
    </xf>
    <xf borderId="34" fillId="3" fontId="4" numFmtId="0" xfId="0" applyAlignment="1" applyBorder="1" applyFont="1">
      <alignment horizontal="right" readingOrder="0"/>
    </xf>
    <xf borderId="31" fillId="8" fontId="2" numFmtId="1" xfId="0" applyAlignment="1" applyBorder="1" applyFont="1" applyNumberFormat="1">
      <alignment vertical="bottom"/>
    </xf>
    <xf borderId="35" fillId="8" fontId="2" numFmtId="1" xfId="0" applyAlignment="1" applyBorder="1" applyFont="1" applyNumberFormat="1">
      <alignment vertical="bottom"/>
    </xf>
    <xf borderId="0" fillId="11" fontId="1" numFmtId="0" xfId="0" applyAlignment="1" applyFill="1" applyFont="1">
      <alignment horizontal="right" readingOrder="0" vertical="center"/>
    </xf>
    <xf borderId="0" fillId="11" fontId="1" numFmtId="0" xfId="0" applyAlignment="1" applyFont="1">
      <alignment readingOrder="0" vertical="center"/>
    </xf>
    <xf borderId="2" fillId="11" fontId="2" numFmtId="1" xfId="0" applyAlignment="1" applyBorder="1" applyFont="1" applyNumberFormat="1">
      <alignment readingOrder="0" shrinkToFit="0" vertical="bottom" wrapText="1"/>
    </xf>
    <xf borderId="36" fillId="4" fontId="6" numFmtId="0" xfId="0" applyBorder="1" applyFont="1"/>
    <xf borderId="37" fillId="4" fontId="6" numFmtId="0" xfId="0" applyBorder="1" applyFont="1"/>
    <xf borderId="36" fillId="3" fontId="6" numFmtId="0" xfId="0" applyBorder="1" applyFont="1"/>
    <xf borderId="37" fillId="3" fontId="6" numFmtId="0" xfId="0" applyBorder="1" applyFont="1"/>
    <xf borderId="2" fillId="11" fontId="2" numFmtId="1" xfId="0" applyAlignment="1" applyBorder="1" applyFont="1" applyNumberFormat="1">
      <alignment shrinkToFit="0" vertical="bottom" wrapText="1"/>
    </xf>
    <xf borderId="0" fillId="11" fontId="14" numFmtId="0" xfId="0" applyFont="1"/>
    <xf borderId="0" fillId="11" fontId="14" numFmtId="0" xfId="0" applyAlignment="1" applyFont="1">
      <alignment readingOrder="0"/>
    </xf>
    <xf borderId="0" fillId="11" fontId="1" numFmtId="0" xfId="0" applyAlignment="1" applyFont="1">
      <alignment readingOrder="0"/>
    </xf>
    <xf borderId="0" fillId="11" fontId="1" numFmtId="0" xfId="0" applyFont="1"/>
    <xf borderId="38" fillId="11" fontId="5" numFmtId="1" xfId="0" applyAlignment="1" applyBorder="1" applyFont="1" applyNumberFormat="1">
      <alignment readingOrder="0" shrinkToFit="0" vertical="top" wrapText="1"/>
    </xf>
    <xf borderId="39" fillId="3" fontId="6" numFmtId="0" xfId="0" applyBorder="1" applyFont="1"/>
    <xf borderId="40" fillId="3" fontId="6" numFmtId="0" xfId="0" applyBorder="1" applyFont="1"/>
    <xf borderId="39" fillId="4" fontId="6" numFmtId="0" xfId="0" applyBorder="1" applyFont="1"/>
    <xf borderId="40" fillId="4" fontId="6" numFmtId="0" xfId="0" applyBorder="1" applyFont="1"/>
    <xf borderId="0" fillId="3" fontId="1" numFmtId="0" xfId="0" applyFont="1"/>
    <xf borderId="0" fillId="4" fontId="1" numFmtId="0" xfId="0" applyFont="1"/>
    <xf borderId="0" fillId="3" fontId="8" numFmtId="0" xfId="0" applyAlignment="1" applyFont="1">
      <alignment readingOrder="0"/>
    </xf>
    <xf borderId="0" fillId="3" fontId="7" numFmtId="0" xfId="0" applyFont="1"/>
    <xf borderId="0" fillId="3" fontId="7" numFmtId="1" xfId="0" applyFont="1" applyNumberFormat="1"/>
    <xf borderId="0" fillId="4" fontId="7" numFmtId="0" xfId="0" applyFont="1"/>
    <xf borderId="0" fillId="4" fontId="7" numFmtId="1" xfId="0" applyFont="1" applyNumberFormat="1"/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b/>
        <color rgb="FFFF0000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PT3fAOYOZgt74jRFu_Jgs4jTEcmoIa5ymSduGom1xeY/edit?usp=sharin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72.38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20" width="11.0"/>
    <col customWidth="1" min="21" max="21" width="49.0"/>
    <col customWidth="1" min="22" max="22" width="44.38"/>
    <col customWidth="1" min="23" max="24" width="3.5"/>
    <col customWidth="1" min="25" max="25" width="7.75"/>
  </cols>
  <sheetData>
    <row r="1">
      <c r="A1" s="1" t="s">
        <v>0</v>
      </c>
      <c r="B1" s="1" t="s">
        <v>1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/>
      <c r="U1" s="4" t="s">
        <v>2</v>
      </c>
      <c r="V1" s="4"/>
      <c r="W1" s="5" t="s">
        <v>3</v>
      </c>
      <c r="X1" s="5" t="s">
        <v>4</v>
      </c>
      <c r="Y1" s="5" t="s">
        <v>5</v>
      </c>
    </row>
    <row r="2">
      <c r="A2" s="6">
        <v>1.0</v>
      </c>
      <c r="B2" s="7" t="s">
        <v>6</v>
      </c>
      <c r="C2" s="8" t="s">
        <v>7</v>
      </c>
      <c r="D2" s="8" t="s">
        <v>8</v>
      </c>
      <c r="E2" s="8" t="s">
        <v>7</v>
      </c>
      <c r="F2" s="8" t="s">
        <v>8</v>
      </c>
      <c r="G2" s="8" t="s">
        <v>7</v>
      </c>
      <c r="H2" s="8" t="s">
        <v>8</v>
      </c>
      <c r="I2" s="8" t="str">
        <f>'2'!D2</f>
        <v>Dimension</v>
      </c>
      <c r="J2" s="8" t="str">
        <f>'2'!E2</f>
        <v>for</v>
      </c>
      <c r="K2" s="8" t="str">
        <f>'2'!F2</f>
        <v>Dimension</v>
      </c>
      <c r="L2" s="8" t="str">
        <f>'2'!G2</f>
        <v>for</v>
      </c>
      <c r="M2" s="8" t="str">
        <f>'2'!H2</f>
        <v>Dimension</v>
      </c>
      <c r="N2" s="8" t="str">
        <f>'2'!I2</f>
        <v>for</v>
      </c>
      <c r="O2" s="8" t="str">
        <f>'2'!J2</f>
        <v>Dimension</v>
      </c>
      <c r="P2" s="8" t="str">
        <f>'2'!K2</f>
        <v>for</v>
      </c>
      <c r="Q2" s="8" t="str">
        <f>'2'!L2</f>
        <v>Dimension</v>
      </c>
      <c r="R2" s="8" t="str">
        <f>'2'!M2</f>
        <v>for</v>
      </c>
      <c r="S2" s="8" t="str">
        <f>'2'!N2</f>
        <v>Dimension</v>
      </c>
      <c r="T2" s="9" t="str">
        <f>'2'!O2</f>
        <v>for</v>
      </c>
      <c r="U2" s="10" t="str">
        <f>'1'!I2</f>
        <v>This paper presents an MDD-based workflow for distributed, DevOps-based microservice
development and identifies the involved model types. They provide the foundation for the subsequent development of modeling languages to employ MDD for MSA engineering.</v>
      </c>
      <c r="V2" s="10" t="str">
        <f>'2'!V2</f>
        <v>This paper presents an MDD-based workflow for distributed, DevOps-based microservice
development and identifies the involved model types. They provide the foundation for the subsequent development of modeling languages to employ MDD for MSA engineering.</v>
      </c>
      <c r="W2" s="11"/>
      <c r="X2" s="11"/>
      <c r="Y2" s="11"/>
    </row>
    <row r="3" ht="156.0" customHeight="1">
      <c r="A3" s="12"/>
      <c r="B3" s="12"/>
      <c r="C3" s="13" t="str">
        <f t="shared" ref="C3:D3" si="1">K25</f>
        <v>MDE</v>
      </c>
      <c r="D3" s="13" t="str">
        <f t="shared" si="1"/>
        <v>Process</v>
      </c>
      <c r="E3" s="13" t="str">
        <f t="shared" ref="E3:F3" si="2">K26</f>
        <v>DevOps</v>
      </c>
      <c r="F3" s="13" t="str">
        <f t="shared" si="2"/>
        <v>Process</v>
      </c>
      <c r="G3" s="13" t="str">
        <f t="shared" ref="G3:H3" si="3">K27</f>
        <v>n.a.</v>
      </c>
      <c r="H3" s="13" t="str">
        <f t="shared" si="3"/>
        <v>n.a.</v>
      </c>
      <c r="I3" s="13" t="str">
        <f t="shared" ref="I3:J3" si="4">K28</f>
        <v>n.a.</v>
      </c>
      <c r="J3" s="13" t="str">
        <f t="shared" si="4"/>
        <v>n.a.</v>
      </c>
      <c r="K3" s="13" t="str">
        <f t="shared" ref="K3:L3" si="5">K29</f>
        <v>n.a.</v>
      </c>
      <c r="L3" s="13" t="str">
        <f t="shared" si="5"/>
        <v>n.a.</v>
      </c>
      <c r="M3" s="13" t="str">
        <f t="shared" ref="M3:N3" si="6">K30</f>
        <v>n.a.</v>
      </c>
      <c r="N3" s="13" t="str">
        <f t="shared" si="6"/>
        <v>n.a.</v>
      </c>
      <c r="O3" s="13" t="str">
        <f t="shared" ref="O3:P3" si="7">K31</f>
        <v>n.a.</v>
      </c>
      <c r="P3" s="13" t="str">
        <f t="shared" si="7"/>
        <v>n.a.</v>
      </c>
      <c r="Q3" s="13" t="str">
        <f t="shared" ref="Q3:R3" si="8">K32</f>
        <v>n.a.</v>
      </c>
      <c r="R3" s="13" t="str">
        <f t="shared" si="8"/>
        <v>n.a.</v>
      </c>
      <c r="S3" s="13" t="str">
        <f t="shared" ref="S3:T3" si="9">K33</f>
        <v>n.a.</v>
      </c>
      <c r="T3" s="14" t="str">
        <f t="shared" si="9"/>
        <v>n.a.</v>
      </c>
      <c r="U3" s="12"/>
      <c r="V3" s="12"/>
      <c r="W3" s="15">
        <f>IF(COUNTIF(C3:T3,"n.a.")&gt;15,-1,0)+COUNTIF(U3,"*add your comment here if any*")+COUNTIF(V3,"*add your comment here if any*")</f>
        <v>0</v>
      </c>
      <c r="X3" s="15">
        <f>IFERROR(__xludf.DUMMYFUNCTION("IMPORTRANGE($C$22,""!$X$3"")"),-3.0)</f>
        <v>-3</v>
      </c>
      <c r="Y3" s="15">
        <f t="shared" ref="Y3:Y20" si="10">W3*X3</f>
        <v>0</v>
      </c>
    </row>
    <row r="4">
      <c r="A4" s="16">
        <v>2.0</v>
      </c>
      <c r="B4" s="17" t="s">
        <v>9</v>
      </c>
      <c r="C4" s="18" t="str">
        <f>IF(NOT('1'!C4='2'!D4),IF('1'!C4="n.a.",'2'!D4,IF('2'!D4="n.a.",'1'!C4,"Conflict")),'1'!C4) </f>
        <v>Y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20" t="str">
        <f>'1'!I4</f>
        <v/>
      </c>
      <c r="V4" s="20" t="str">
        <f>'2'!V4</f>
        <v>&lt;add your comment here if any&gt;</v>
      </c>
      <c r="W4" s="11">
        <f t="shared" ref="W4:W20" si="11">COUNTIF(U4,"*add your comment here if any*")+COUNTIF(V4,"*add your comment here if any*")</f>
        <v>1</v>
      </c>
      <c r="X4" s="11">
        <f>IFERROR(__xludf.DUMMYFUNCTION("IMPORTRANGE($C$22,""!$X$4"")"),0.0)</f>
        <v>0</v>
      </c>
      <c r="Y4" s="11">
        <f t="shared" si="10"/>
        <v>0</v>
      </c>
    </row>
    <row r="5">
      <c r="A5" s="21">
        <v>3.0</v>
      </c>
      <c r="B5" s="22" t="s">
        <v>10</v>
      </c>
      <c r="C5" s="13" t="str">
        <f>IF(NOT('1'!C5='2'!D5),IF('1'!C5="n.a.",'2'!D5,IF('2'!D5="n.a.",'1'!C5,"Conflict")),'1'!C5) </f>
        <v>n.a.</v>
      </c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4" t="str">
        <f>'1'!I5</f>
        <v>&lt;add your comment here if any&gt;</v>
      </c>
      <c r="V5" s="24" t="str">
        <f>'2'!V5</f>
        <v>&lt;add your comment here if any&gt;</v>
      </c>
      <c r="W5" s="15">
        <f t="shared" si="11"/>
        <v>2</v>
      </c>
      <c r="X5" s="15">
        <f>IFERROR(__xludf.DUMMYFUNCTION("IMPORTRANGE($C$22,""!$X$5"")"),0.0)</f>
        <v>0</v>
      </c>
      <c r="Y5" s="15">
        <f t="shared" si="10"/>
        <v>0</v>
      </c>
    </row>
    <row r="6">
      <c r="A6" s="16">
        <v>4.0</v>
      </c>
      <c r="B6" s="17" t="s">
        <v>11</v>
      </c>
      <c r="C6" s="18" t="str">
        <f>IF(NOT('1'!C6='2'!D6),IF('1'!C6="n.a.",'2'!D6,IF('2'!D6="n.a.",'1'!C6,"Conflict")),'1'!C6) </f>
        <v>n.a.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20" t="str">
        <f>'1'!I6</f>
        <v>&lt;add your comment here if any&gt;</v>
      </c>
      <c r="V6" s="20" t="str">
        <f>'2'!V6</f>
        <v>&lt;add your comment here if any&gt;</v>
      </c>
      <c r="W6" s="11">
        <f t="shared" si="11"/>
        <v>2</v>
      </c>
      <c r="X6" s="11">
        <f>IFERROR(__xludf.DUMMYFUNCTION("IMPORTRANGE($C$22,""!$X$6"")"),0.0)</f>
        <v>0</v>
      </c>
      <c r="Y6" s="11">
        <f t="shared" si="10"/>
        <v>0</v>
      </c>
    </row>
    <row r="7">
      <c r="A7" s="21">
        <v>5.0</v>
      </c>
      <c r="B7" s="22" t="s">
        <v>12</v>
      </c>
      <c r="C7" s="13" t="str">
        <f>IF(NOT('1'!C7='2'!D7),IF('1'!C7="n.a.",'2'!D7,IF('2'!D7="n.a.",'1'!C7,"Conflict")),'1'!C7) </f>
        <v>n.a.</v>
      </c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4" t="str">
        <f>'1'!I7</f>
        <v>&lt;add your comment here if any&gt;</v>
      </c>
      <c r="V7" s="24" t="str">
        <f>'2'!V7</f>
        <v>&lt;add your comment here if any&gt;</v>
      </c>
      <c r="W7" s="15">
        <f t="shared" si="11"/>
        <v>2</v>
      </c>
      <c r="X7" s="15">
        <f>IFERROR(__xludf.DUMMYFUNCTION("IMPORTRANGE($C$22,""!$X$7"")"),0.0)</f>
        <v>0</v>
      </c>
      <c r="Y7" s="15">
        <f t="shared" si="10"/>
        <v>0</v>
      </c>
    </row>
    <row r="8">
      <c r="A8" s="16">
        <v>6.0</v>
      </c>
      <c r="B8" s="17" t="s">
        <v>13</v>
      </c>
      <c r="C8" s="18" t="str">
        <f>IF(NOT('1'!C8='2'!D8),IF('1'!C8="n.a.",'2'!D8,IF('2'!D8="n.a.",'1'!C8,"Conflict")),'1'!C8) </f>
        <v>n.a.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20" t="str">
        <f>'1'!I8</f>
        <v>&lt;add your comment here if any&gt;</v>
      </c>
      <c r="V8" s="20" t="str">
        <f>'2'!V8</f>
        <v>&lt;add your comment here if any&gt;</v>
      </c>
      <c r="W8" s="11">
        <f t="shared" si="11"/>
        <v>2</v>
      </c>
      <c r="X8" s="11">
        <f>IFERROR(__xludf.DUMMYFUNCTION("IMPORTRANGE($C$22,""!$X$8"")"),0.0)</f>
        <v>0</v>
      </c>
      <c r="Y8" s="11">
        <f t="shared" si="10"/>
        <v>0</v>
      </c>
    </row>
    <row r="9">
      <c r="A9" s="21">
        <v>7.0</v>
      </c>
      <c r="B9" s="22" t="s">
        <v>14</v>
      </c>
      <c r="C9" s="13" t="str">
        <f>IF(NOT('1'!C9='2'!D9),IF('1'!C9="n.a.",'2'!D9,IF('2'!D9="n.a.",'1'!C9,"Conflict")),'1'!C9) </f>
        <v>n.a.</v>
      </c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4" t="str">
        <f>'1'!I9</f>
        <v>&lt;add your comment here if any&gt;</v>
      </c>
      <c r="V9" s="24" t="str">
        <f>'2'!V9</f>
        <v>&lt;add your comment here if any&gt;</v>
      </c>
      <c r="W9" s="15">
        <f t="shared" si="11"/>
        <v>2</v>
      </c>
      <c r="X9" s="15">
        <f>IFERROR(__xludf.DUMMYFUNCTION("IMPORTRANGE($C$22,""!$X$9"")"),0.0)</f>
        <v>0</v>
      </c>
      <c r="Y9" s="15">
        <f t="shared" si="10"/>
        <v>0</v>
      </c>
    </row>
    <row r="10">
      <c r="A10" s="16">
        <v>8.0</v>
      </c>
      <c r="B10" s="16" t="s">
        <v>15</v>
      </c>
      <c r="C10" s="18">
        <f>IF(NOT('1'!C10='2'!D10),IF('1'!C10="n.a.",'2'!D10,IF('2'!D10="n.a.",'1'!C10,"Conflict")),'1'!C10) </f>
        <v>0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20" t="str">
        <f>'1'!I10</f>
        <v/>
      </c>
      <c r="V10" s="20" t="str">
        <f>'2'!V10</f>
        <v>&lt;add your comment here if any&gt;</v>
      </c>
      <c r="W10" s="11">
        <f t="shared" si="11"/>
        <v>1</v>
      </c>
      <c r="X10" s="11">
        <f>IFERROR(__xludf.DUMMYFUNCTION("IMPORTRANGE($C$22,""!$X$10"")"),0.0)</f>
        <v>0</v>
      </c>
      <c r="Y10" s="11">
        <f t="shared" si="10"/>
        <v>0</v>
      </c>
    </row>
    <row r="11">
      <c r="A11" s="21">
        <v>9.0</v>
      </c>
      <c r="B11" s="21" t="s">
        <v>16</v>
      </c>
      <c r="C11" s="13" t="str">
        <f>IF(NOT('1'!C11='2'!D11),IF('1'!C11="n.a.",'2'!D11,IF('2'!D11="n.a.",'1'!C11,"Conflict")),'1'!C11) </f>
        <v>N</v>
      </c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4" t="str">
        <f>'1'!I11</f>
        <v/>
      </c>
      <c r="V11" s="24" t="str">
        <f>'2'!V11</f>
        <v>&lt;add your comment here if any&gt;</v>
      </c>
      <c r="W11" s="15">
        <f t="shared" si="11"/>
        <v>1</v>
      </c>
      <c r="X11" s="15">
        <f>IFERROR(__xludf.DUMMYFUNCTION("IMPORTRANGE($C$22,""!$X$11"")"),0.0)</f>
        <v>0</v>
      </c>
      <c r="Y11" s="15">
        <f t="shared" si="10"/>
        <v>0</v>
      </c>
    </row>
    <row r="12">
      <c r="A12" s="16">
        <v>10.0</v>
      </c>
      <c r="B12" s="16" t="s">
        <v>17</v>
      </c>
      <c r="C12" s="18" t="str">
        <f>K37</f>
        <v>Modelling</v>
      </c>
      <c r="D12" s="18" t="str">
        <f>K38</f>
        <v>n.a.</v>
      </c>
      <c r="E12" s="18" t="str">
        <f>K39</f>
        <v>n.a.</v>
      </c>
      <c r="F12" s="18" t="str">
        <f>K40</f>
        <v>n.a.</v>
      </c>
      <c r="G12" s="18" t="str">
        <f>K41</f>
        <v>n.a.</v>
      </c>
      <c r="H12" s="18" t="str">
        <f>K42</f>
        <v>n.a.</v>
      </c>
      <c r="I12" s="18" t="str">
        <f>K43</f>
        <v>n.a.</v>
      </c>
      <c r="J12" s="18" t="str">
        <f>K44</f>
        <v>n.a.</v>
      </c>
      <c r="K12" s="18" t="str">
        <f>K45</f>
        <v>n.a.</v>
      </c>
      <c r="L12" s="18" t="str">
        <f>K46</f>
        <v>n.a.</v>
      </c>
      <c r="M12" s="19" t="str">
        <f>U37</f>
        <v/>
      </c>
      <c r="N12" s="19" t="str">
        <f t="shared" ref="N12:O12" si="12">Z37</f>
        <v/>
      </c>
      <c r="O12" s="19" t="str">
        <f t="shared" si="12"/>
        <v/>
      </c>
      <c r="P12" s="19"/>
      <c r="Q12" s="19"/>
      <c r="R12" s="19"/>
      <c r="S12" s="19"/>
      <c r="T12" s="19"/>
      <c r="U12" s="20" t="str">
        <f>'1'!I12</f>
        <v>&lt;add your comment here if any&gt;</v>
      </c>
      <c r="V12" s="20" t="str">
        <f>'2'!V12</f>
        <v>&lt;add your comment here if any&gt;</v>
      </c>
      <c r="W12" s="11">
        <f t="shared" si="11"/>
        <v>2</v>
      </c>
      <c r="X12" s="11">
        <f>IFERROR(__xludf.DUMMYFUNCTION("IMPORTRANGE($C$22,""!$X$12"")"),0.0)</f>
        <v>0</v>
      </c>
      <c r="Y12" s="11">
        <f t="shared" si="10"/>
        <v>0</v>
      </c>
    </row>
    <row r="13">
      <c r="A13" s="21">
        <v>11.0</v>
      </c>
      <c r="B13" s="21" t="s">
        <v>18</v>
      </c>
      <c r="C13" s="25" t="str">
        <f t="shared" ref="C13:D13" si="13">K67</f>
        <v>Conference</v>
      </c>
      <c r="D13" s="25" t="str">
        <f t="shared" si="13"/>
        <v>ACM/SIGAPP Symposium</v>
      </c>
      <c r="E13" s="23"/>
      <c r="F13" s="23"/>
      <c r="G13" s="23"/>
      <c r="H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4" t="str">
        <f>'1'!I13</f>
        <v>&lt;add your comment here if any&gt;</v>
      </c>
      <c r="V13" s="24" t="str">
        <f>'2'!V13</f>
        <v>&lt;add your comment here if any&gt;</v>
      </c>
      <c r="W13" s="15">
        <f t="shared" si="11"/>
        <v>2</v>
      </c>
      <c r="X13" s="15">
        <f>IFERROR(__xludf.DUMMYFUNCTION("IMPORTRANGE($C$22,""!$X$13"")"),0.0)</f>
        <v>0</v>
      </c>
      <c r="Y13" s="15">
        <f t="shared" si="10"/>
        <v>0</v>
      </c>
    </row>
    <row r="14">
      <c r="A14" s="16">
        <v>12.0</v>
      </c>
      <c r="B14" s="16" t="s">
        <v>19</v>
      </c>
      <c r="C14" s="18" t="str">
        <f>IF(NOT('1'!C14='2'!D14),IF('1'!C14="n.a.",'2'!D14,IF('2'!D14="n.a.",'1'!C14,"Conflict")),'1'!C14) </f>
        <v>n.a.</v>
      </c>
      <c r="D14" s="18">
        <f>IF(OR(EXACT(C7,"Y")),1,0)</f>
        <v>0</v>
      </c>
      <c r="E14" s="18">
        <f>IF(OR(EXACT(C9,"Y")),1,0)</f>
        <v>0</v>
      </c>
      <c r="F14" s="18">
        <f t="shared" ref="F14:F16" si="14">D14+E14</f>
        <v>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20" t="str">
        <f>'1'!I14</f>
        <v>&lt;add your comment here if any&gt;</v>
      </c>
      <c r="V14" s="20" t="str">
        <f>'2'!V14</f>
        <v>&lt;add your comment here if any&gt;</v>
      </c>
      <c r="W14" s="11">
        <f t="shared" si="11"/>
        <v>2</v>
      </c>
      <c r="X14" s="11">
        <f>IFERROR(__xludf.DUMMYFUNCTION("IMPORTRANGE($C$22,""!$X$14"")"),0.0)</f>
        <v>0</v>
      </c>
      <c r="Y14" s="11">
        <f t="shared" si="10"/>
        <v>0</v>
      </c>
    </row>
    <row r="15">
      <c r="A15" s="21">
        <v>13.0</v>
      </c>
      <c r="B15" s="21" t="s">
        <v>20</v>
      </c>
      <c r="C15" s="13" t="str">
        <f>IF(NOT('1'!C15='2'!D15),IF('1'!C15="n.a.",'2'!D15,IF('2'!D15="n.a.",'1'!C15,"Conflict")),'1'!C15) </f>
        <v>Y</v>
      </c>
      <c r="D15" s="13">
        <f t="shared" ref="D15:D16" si="15">IF(OR(EXACT(C4,"Y")),1,0)</f>
        <v>1</v>
      </c>
      <c r="E15" s="13">
        <f>IF(OR(EXACT(C6,"Y")),1,0)</f>
        <v>0</v>
      </c>
      <c r="F15" s="13">
        <f t="shared" si="14"/>
        <v>1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4" t="str">
        <f>'1'!I15</f>
        <v>&lt;add your comment here if any&gt;</v>
      </c>
      <c r="V15" s="24" t="str">
        <f>'2'!V15</f>
        <v>&lt;add your comment here if any&gt;</v>
      </c>
      <c r="W15" s="15">
        <f t="shared" si="11"/>
        <v>2</v>
      </c>
      <c r="X15" s="15">
        <f>IFERROR(__xludf.DUMMYFUNCTION("IMPORTRANGE($C$22,""!$X$15"")"),0.0)</f>
        <v>0</v>
      </c>
      <c r="Y15" s="15">
        <f t="shared" si="10"/>
        <v>0</v>
      </c>
    </row>
    <row r="16">
      <c r="A16" s="16">
        <v>14.0</v>
      </c>
      <c r="B16" s="16" t="s">
        <v>21</v>
      </c>
      <c r="C16" s="18" t="str">
        <f>IF(NOT('1'!C16='2'!D16),IF('1'!C16="n.a.",'2'!D16,IF('2'!D16="n.a.",'1'!C16,"Conflict")),'1'!C16) </f>
        <v>n.a.</v>
      </c>
      <c r="D16" s="18">
        <f t="shared" si="15"/>
        <v>0</v>
      </c>
      <c r="E16" s="18">
        <f>IF(OR(EXACT(C8,"Y")),1,0)</f>
        <v>0</v>
      </c>
      <c r="F16" s="18">
        <f t="shared" si="14"/>
        <v>0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20" t="str">
        <f>'1'!I16</f>
        <v>&lt;add your comment here if any&gt;</v>
      </c>
      <c r="V16" s="20" t="str">
        <f>'2'!V16</f>
        <v>&lt;add your comment here if any&gt;</v>
      </c>
      <c r="W16" s="11">
        <f t="shared" si="11"/>
        <v>2</v>
      </c>
      <c r="X16" s="11">
        <f>IFERROR(__xludf.DUMMYFUNCTION("IMPORTRANGE($C$22,""!$X$16"")"),0.0)</f>
        <v>0</v>
      </c>
      <c r="Y16" s="11">
        <f t="shared" si="10"/>
        <v>0</v>
      </c>
    </row>
    <row r="17">
      <c r="A17" s="21">
        <v>15.0</v>
      </c>
      <c r="B17" s="21" t="s">
        <v>22</v>
      </c>
      <c r="C17" s="13" t="str">
        <f>IF(NOT('1'!C17='2'!D17),IF('1'!C17="n.a.",'2'!D17,IF('2'!D17="n.a.",'1'!C17,"Conflict")),'1'!C17) </f>
        <v>n.a.</v>
      </c>
      <c r="D17" s="13">
        <f>IF(OR(AND(F14,OR(F15,F16)),AND(F15,OR(F14,F16)),AND(F16,OR(F14,F15))),1,0)</f>
        <v>0</v>
      </c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4" t="str">
        <f>'1'!I17</f>
        <v>&lt;add your comment here if any&gt;</v>
      </c>
      <c r="V17" s="24" t="str">
        <f>'2'!V17</f>
        <v>&lt;add your comment here if any&gt;</v>
      </c>
      <c r="W17" s="15">
        <f t="shared" si="11"/>
        <v>2</v>
      </c>
      <c r="X17" s="15">
        <f>IFERROR(__xludf.DUMMYFUNCTION("IMPORTRANGE($C$22,""!$X$17"")"),0.0)</f>
        <v>0</v>
      </c>
      <c r="Y17" s="15">
        <f t="shared" si="10"/>
        <v>0</v>
      </c>
    </row>
    <row r="18">
      <c r="A18" s="26">
        <v>16.0</v>
      </c>
      <c r="B18" s="26" t="s">
        <v>23</v>
      </c>
      <c r="C18" s="27" t="str">
        <f>K47</f>
        <v>n.a.</v>
      </c>
      <c r="D18" s="27" t="str">
        <f>K48</f>
        <v>n.a.</v>
      </c>
      <c r="E18" s="27" t="str">
        <f>K49</f>
        <v>n.a.</v>
      </c>
      <c r="F18" s="27" t="str">
        <f>K50</f>
        <v>n.a.</v>
      </c>
      <c r="G18" s="27" t="str">
        <f>K52</f>
        <v>n.a.</v>
      </c>
      <c r="H18" s="27" t="str">
        <f>K52</f>
        <v>n.a.</v>
      </c>
      <c r="I18" s="27" t="str">
        <f>K53</f>
        <v>n.a.</v>
      </c>
      <c r="J18" s="27" t="str">
        <f>K54</f>
        <v>n.a.</v>
      </c>
      <c r="K18" s="27" t="str">
        <f>K55</f>
        <v>n.a.</v>
      </c>
      <c r="L18" s="27" t="str">
        <f>K56</f>
        <v>n.a.</v>
      </c>
      <c r="M18" s="19"/>
      <c r="N18" s="19"/>
      <c r="O18" s="19"/>
      <c r="P18" s="19"/>
      <c r="Q18" s="19"/>
      <c r="R18" s="19"/>
      <c r="S18" s="19"/>
      <c r="T18" s="19"/>
      <c r="U18" s="20" t="str">
        <f>'1'!I18</f>
        <v>Microservices</v>
      </c>
      <c r="V18" s="20" t="str">
        <f>'2'!V18</f>
        <v>&lt;add your comment here if any&gt;</v>
      </c>
      <c r="W18" s="11">
        <f t="shared" si="11"/>
        <v>1</v>
      </c>
      <c r="X18" s="11">
        <f>IFERROR(__xludf.DUMMYFUNCTION("IMPORTRANGE($C$22,""!$X$18"")"),0.0)</f>
        <v>0</v>
      </c>
      <c r="Y18" s="11">
        <f t="shared" si="10"/>
        <v>0</v>
      </c>
    </row>
    <row r="19">
      <c r="A19" s="28">
        <v>17.0</v>
      </c>
      <c r="B19" s="28" t="s">
        <v>24</v>
      </c>
      <c r="C19" s="29" t="str">
        <f>K57</f>
        <v>Software and its engineering</v>
      </c>
      <c r="D19" s="29" t="str">
        <f>K58</f>
        <v>Abstraction, modeling and modularity</v>
      </c>
      <c r="E19" s="29" t="str">
        <f>K59</f>
        <v>Integration frameworks</v>
      </c>
      <c r="F19" s="29" t="str">
        <f>K60</f>
        <v>Software configuration management and version control systems</v>
      </c>
      <c r="G19" s="29" t="str">
        <f>K61</f>
        <v>n.a.</v>
      </c>
      <c r="H19" s="30" t="str">
        <f>K62</f>
        <v>n.a.</v>
      </c>
      <c r="I19" s="29" t="str">
        <f>K63</f>
        <v>n.a.</v>
      </c>
      <c r="J19" s="29" t="str">
        <f>K64</f>
        <v>n.a.</v>
      </c>
      <c r="K19" s="29" t="str">
        <f>K65</f>
        <v>n.a.</v>
      </c>
      <c r="L19" s="29" t="str">
        <f>K66</f>
        <v>n.a.</v>
      </c>
      <c r="N19" s="23"/>
      <c r="O19" s="23"/>
      <c r="P19" s="23"/>
      <c r="Q19" s="23"/>
      <c r="R19" s="23"/>
      <c r="S19" s="23"/>
      <c r="T19" s="23"/>
      <c r="U19" s="24" t="str">
        <f>'1'!I19</f>
        <v>&lt;add your comment here if any&gt;</v>
      </c>
      <c r="V19" s="24" t="str">
        <f>'2'!V19</f>
        <v>&lt;add your comment here if any&gt;</v>
      </c>
      <c r="W19" s="15">
        <f t="shared" si="11"/>
        <v>2</v>
      </c>
      <c r="X19" s="15">
        <f>IFERROR(__xludf.DUMMYFUNCTION("IMPORTRANGE($C$22,""!$X$19"")"),0.0)</f>
        <v>0</v>
      </c>
      <c r="Y19" s="15">
        <f t="shared" si="10"/>
        <v>0</v>
      </c>
    </row>
    <row r="20">
      <c r="A20" s="31">
        <v>18.0</v>
      </c>
      <c r="B20" s="32" t="s">
        <v>25</v>
      </c>
      <c r="C20" s="33" t="str">
        <f>IF(NOT('1'!C20='2'!D20),IF('1'!C20="n.a.",'2'!D20,IF('2'!D20="n.a.",'1'!C20,"Conflict")),'1'!C20) </f>
        <v>Y</v>
      </c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20" t="str">
        <f>'1'!I20</f>
        <v>&lt;add your comment here if any&gt;</v>
      </c>
      <c r="V20" s="20" t="str">
        <f>'2'!V20</f>
        <v>&lt;add your comment here if any&gt;</v>
      </c>
      <c r="W20" s="11">
        <f t="shared" si="11"/>
        <v>2</v>
      </c>
      <c r="X20" s="11">
        <f>IFERROR(__xludf.DUMMYFUNCTION("IMPORTRANGE($C$22,""!$X$20"")"),0.0)</f>
        <v>0</v>
      </c>
      <c r="Y20" s="11">
        <f t="shared" si="10"/>
        <v>0</v>
      </c>
    </row>
    <row r="21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6"/>
      <c r="O21" s="36"/>
      <c r="P21" s="36"/>
      <c r="Q21" s="36"/>
      <c r="R21" s="36"/>
      <c r="S21" s="36"/>
      <c r="T21" s="36"/>
      <c r="U21" s="37"/>
      <c r="V21" s="37"/>
      <c r="W21" s="38">
        <f t="shared" ref="W21:Y21" si="16">SUM(W3:W20)</f>
        <v>30</v>
      </c>
      <c r="X21" s="38">
        <f t="shared" si="16"/>
        <v>-3</v>
      </c>
      <c r="Y21" s="38">
        <f t="shared" si="16"/>
        <v>0</v>
      </c>
    </row>
    <row r="22">
      <c r="A22" s="39"/>
      <c r="B22" s="39" t="s">
        <v>26</v>
      </c>
      <c r="C22" s="40" t="s">
        <v>27</v>
      </c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41"/>
      <c r="O22" s="41"/>
      <c r="P22" s="41"/>
      <c r="Q22" s="41"/>
      <c r="R22" s="41"/>
      <c r="S22" s="41"/>
      <c r="T22" s="41"/>
      <c r="U22" s="41"/>
      <c r="V22" s="41"/>
      <c r="W22" s="42"/>
      <c r="X22" s="42"/>
      <c r="Y22" s="42"/>
    </row>
    <row r="23">
      <c r="A23" s="35" t="s">
        <v>28</v>
      </c>
      <c r="N23" s="36"/>
      <c r="O23" s="36"/>
      <c r="P23" s="36"/>
      <c r="Q23" s="36"/>
      <c r="R23" s="36"/>
      <c r="S23" s="36"/>
      <c r="T23" s="36"/>
      <c r="U23" s="36"/>
      <c r="V23" s="36"/>
      <c r="W23" s="43"/>
      <c r="X23" s="43"/>
      <c r="Y23" s="43"/>
    </row>
    <row r="24">
      <c r="A24" s="44">
        <v>1.0</v>
      </c>
      <c r="B24" s="45"/>
      <c r="C24" s="46" t="s">
        <v>29</v>
      </c>
      <c r="D24" s="47"/>
      <c r="E24" s="47"/>
      <c r="F24" s="47"/>
      <c r="G24" s="47"/>
      <c r="H24" s="47"/>
      <c r="I24" s="47"/>
      <c r="J24" s="48"/>
      <c r="K24" s="49" t="s">
        <v>30</v>
      </c>
      <c r="L24" s="47"/>
      <c r="M24" s="50"/>
      <c r="N24" s="51"/>
      <c r="O24" s="51"/>
      <c r="P24" s="51"/>
      <c r="Q24" s="51"/>
      <c r="R24" s="51"/>
      <c r="S24" s="51"/>
      <c r="T24" s="51"/>
      <c r="U24" s="51"/>
      <c r="V24" s="51"/>
      <c r="W24" s="42"/>
      <c r="X24" s="42"/>
      <c r="Y24" s="42"/>
    </row>
    <row r="25">
      <c r="A25" s="52"/>
      <c r="B25" s="21">
        <v>1.0</v>
      </c>
      <c r="C25" s="53" t="str">
        <f>'1'!C$3</f>
        <v>MDE</v>
      </c>
      <c r="D25" s="53" t="str">
        <f>'1'!D$3</f>
        <v>Process</v>
      </c>
      <c r="E25" s="54" t="str">
        <f t="shared" ref="E25:E36" si="18">CONCATENATE(C25," ",D25)</f>
        <v>MDE Process</v>
      </c>
      <c r="F25" s="54"/>
      <c r="G25" s="54" t="str">
        <f>IFERROR(__xludf.DUMMYFUNCTION("IFNA(UNIQUE(FILTER(E25:E36, E25:E36&lt;&gt;""n.a. n.a."")),""n.a."")"),"MDE Process")</f>
        <v>MDE Process</v>
      </c>
      <c r="H25" s="54"/>
      <c r="I25" s="54" t="str">
        <f>IFERROR(__xludf.DUMMYFUNCTION("IFERROR(SPLIT($G25,"" ""),"""")"),"MDE")</f>
        <v>MDE</v>
      </c>
      <c r="J25" s="54" t="str">
        <f>IFERROR(__xludf.DUMMYFUNCTION("""COMPUTED_VALUE"""),"Process")</f>
        <v>Process</v>
      </c>
      <c r="K25" s="55" t="str">
        <f t="shared" ref="K25:L25" si="17">IF(NOT(I25=""),I25,"n.a.")</f>
        <v>MDE</v>
      </c>
      <c r="L25" s="55" t="str">
        <f t="shared" si="17"/>
        <v>Process</v>
      </c>
      <c r="M25" s="56">
        <v>1.0</v>
      </c>
      <c r="N25" s="57"/>
      <c r="O25" s="57"/>
      <c r="P25" s="57"/>
      <c r="Q25" s="57"/>
      <c r="R25" s="57"/>
      <c r="S25" s="57"/>
      <c r="T25" s="57"/>
      <c r="U25" s="57"/>
      <c r="V25" s="57"/>
      <c r="W25" s="43"/>
      <c r="X25" s="43"/>
      <c r="Y25" s="43"/>
    </row>
    <row r="26">
      <c r="A26" s="58"/>
      <c r="B26" s="16">
        <v>2.0</v>
      </c>
      <c r="C26" s="53" t="str">
        <f>'1'!E$3</f>
        <v>DevOps</v>
      </c>
      <c r="D26" s="53" t="str">
        <f>'1'!F$3</f>
        <v>Process</v>
      </c>
      <c r="E26" s="59" t="str">
        <f t="shared" si="18"/>
        <v>DevOps Process</v>
      </c>
      <c r="F26" s="59"/>
      <c r="G26" s="59" t="str">
        <f>IFERROR(__xludf.DUMMYFUNCTION("""COMPUTED_VALUE"""),"DevOps Process")</f>
        <v>DevOps Process</v>
      </c>
      <c r="H26" s="59"/>
      <c r="I26" s="59" t="str">
        <f>IFERROR(__xludf.DUMMYFUNCTION("IFERROR(SPLIT($G26,"" ""),"""")"),"DevOps")</f>
        <v>DevOps</v>
      </c>
      <c r="J26" s="59" t="str">
        <f>IFERROR(__xludf.DUMMYFUNCTION("""COMPUTED_VALUE"""),"Process")</f>
        <v>Process</v>
      </c>
      <c r="K26" s="60" t="str">
        <f t="shared" ref="K26:L26" si="19">IF(NOT(I26=""),I26,"n.a.")</f>
        <v>DevOps</v>
      </c>
      <c r="L26" s="60" t="str">
        <f t="shared" si="19"/>
        <v>Process</v>
      </c>
      <c r="M26" s="61">
        <v>2.0</v>
      </c>
      <c r="N26" s="51"/>
      <c r="O26" s="51"/>
      <c r="P26" s="51"/>
      <c r="Q26" s="51"/>
      <c r="R26" s="51"/>
      <c r="S26" s="51"/>
      <c r="T26" s="51"/>
      <c r="U26" s="51"/>
      <c r="V26" s="51"/>
      <c r="W26" s="42"/>
      <c r="X26" s="42"/>
      <c r="Y26" s="42"/>
    </row>
    <row r="27">
      <c r="A27" s="52"/>
      <c r="B27" s="21">
        <v>3.0</v>
      </c>
      <c r="C27" s="53" t="str">
        <f>'1'!G$3</f>
        <v>n.a.</v>
      </c>
      <c r="D27" s="53" t="str">
        <f>'1'!H$3</f>
        <v>n.a.</v>
      </c>
      <c r="E27" s="54" t="str">
        <f t="shared" si="18"/>
        <v>n.a. n.a.</v>
      </c>
      <c r="F27" s="54"/>
      <c r="G27" s="54"/>
      <c r="H27" s="54"/>
      <c r="I27" s="54" t="str">
        <f>IFERROR(__xludf.DUMMYFUNCTION("IFERROR(SPLIT($G27,"" ""),"""")"),"")</f>
        <v/>
      </c>
      <c r="J27" s="54"/>
      <c r="K27" s="55" t="str">
        <f t="shared" ref="K27:L27" si="20">IF(NOT(I27=""),I27,"n.a.")</f>
        <v>n.a.</v>
      </c>
      <c r="L27" s="55" t="str">
        <f t="shared" si="20"/>
        <v>n.a.</v>
      </c>
      <c r="M27" s="56">
        <v>3.0</v>
      </c>
      <c r="N27" s="57"/>
      <c r="O27" s="57"/>
      <c r="P27" s="57"/>
      <c r="Q27" s="57"/>
      <c r="R27" s="57"/>
      <c r="S27" s="57"/>
      <c r="T27" s="57"/>
      <c r="U27" s="57"/>
      <c r="V27" s="57"/>
      <c r="W27" s="43"/>
      <c r="X27" s="43"/>
      <c r="Y27" s="43"/>
    </row>
    <row r="28">
      <c r="A28" s="58"/>
      <c r="B28" s="16">
        <v>1.0</v>
      </c>
      <c r="C28" s="62" t="str">
        <f>'2'!D$3</f>
        <v>MDE</v>
      </c>
      <c r="D28" s="62" t="str">
        <f>'2'!E$3</f>
        <v>Process</v>
      </c>
      <c r="E28" s="59" t="str">
        <f t="shared" si="18"/>
        <v>MDE Process</v>
      </c>
      <c r="F28" s="59"/>
      <c r="G28" s="59"/>
      <c r="H28" s="59"/>
      <c r="I28" s="59" t="str">
        <f>IFERROR(__xludf.DUMMYFUNCTION("IFERROR(SPLIT($G28,"" ""),"""")"),"")</f>
        <v/>
      </c>
      <c r="J28" s="59"/>
      <c r="K28" s="60" t="str">
        <f t="shared" ref="K28:L28" si="21">IF(NOT(I28=""),I28,"n.a.")</f>
        <v>n.a.</v>
      </c>
      <c r="L28" s="60" t="str">
        <f t="shared" si="21"/>
        <v>n.a.</v>
      </c>
      <c r="M28" s="61">
        <v>4.0</v>
      </c>
      <c r="N28" s="51"/>
      <c r="O28" s="51"/>
      <c r="P28" s="51"/>
      <c r="Q28" s="51"/>
      <c r="R28" s="51"/>
      <c r="S28" s="51"/>
      <c r="T28" s="51"/>
      <c r="U28" s="51"/>
      <c r="V28" s="51"/>
      <c r="W28" s="42"/>
      <c r="X28" s="42"/>
      <c r="Y28" s="42"/>
    </row>
    <row r="29">
      <c r="A29" s="52"/>
      <c r="B29" s="21">
        <v>2.0</v>
      </c>
      <c r="C29" s="62" t="str">
        <f>'2'!F$3</f>
        <v>DevOps</v>
      </c>
      <c r="D29" s="62" t="str">
        <f>'2'!G$3</f>
        <v>Process</v>
      </c>
      <c r="E29" s="54" t="str">
        <f t="shared" si="18"/>
        <v>DevOps Process</v>
      </c>
      <c r="F29" s="54"/>
      <c r="G29" s="54"/>
      <c r="H29" s="54"/>
      <c r="I29" s="54" t="str">
        <f>IFERROR(__xludf.DUMMYFUNCTION("IFERROR(SPLIT($G29,"" ""),"""")"),"")</f>
        <v/>
      </c>
      <c r="J29" s="54"/>
      <c r="K29" s="55" t="str">
        <f t="shared" ref="K29:L29" si="22">IF(NOT(I29=""),I29,"n.a.")</f>
        <v>n.a.</v>
      </c>
      <c r="L29" s="55" t="str">
        <f t="shared" si="22"/>
        <v>n.a.</v>
      </c>
      <c r="M29" s="56">
        <v>5.0</v>
      </c>
      <c r="N29" s="57"/>
      <c r="O29" s="57"/>
      <c r="P29" s="57"/>
      <c r="Q29" s="57"/>
      <c r="R29" s="57"/>
      <c r="S29" s="57"/>
      <c r="T29" s="57"/>
      <c r="U29" s="57"/>
      <c r="V29" s="57"/>
      <c r="W29" s="43"/>
      <c r="X29" s="43"/>
      <c r="Y29" s="43"/>
    </row>
    <row r="30">
      <c r="A30" s="58"/>
      <c r="B30" s="16">
        <v>3.0</v>
      </c>
      <c r="C30" s="62" t="str">
        <f>'2'!H$3</f>
        <v>n.a.</v>
      </c>
      <c r="D30" s="62" t="str">
        <f>'2'!I$3</f>
        <v>n.a.</v>
      </c>
      <c r="E30" s="59" t="str">
        <f t="shared" si="18"/>
        <v>n.a. n.a.</v>
      </c>
      <c r="F30" s="59"/>
      <c r="G30" s="59"/>
      <c r="H30" s="59"/>
      <c r="I30" s="59" t="str">
        <f>IFERROR(__xludf.DUMMYFUNCTION("IFERROR(SPLIT($G30,"" ""),"""")"),"")</f>
        <v/>
      </c>
      <c r="J30" s="59"/>
      <c r="K30" s="60" t="str">
        <f t="shared" ref="K30:L30" si="23">IF(NOT(I30=""),I30,"n.a.")</f>
        <v>n.a.</v>
      </c>
      <c r="L30" s="60" t="str">
        <f t="shared" si="23"/>
        <v>n.a.</v>
      </c>
      <c r="M30" s="61">
        <v>6.0</v>
      </c>
      <c r="N30" s="51"/>
      <c r="O30" s="51"/>
      <c r="P30" s="51"/>
      <c r="Q30" s="51"/>
      <c r="R30" s="51"/>
      <c r="S30" s="51"/>
      <c r="T30" s="51"/>
      <c r="U30" s="51"/>
      <c r="V30" s="51"/>
      <c r="W30" s="42"/>
      <c r="X30" s="42"/>
      <c r="Y30" s="42"/>
    </row>
    <row r="31">
      <c r="A31" s="52"/>
      <c r="B31" s="21">
        <v>4.0</v>
      </c>
      <c r="C31" s="62" t="str">
        <f>'2'!J$3</f>
        <v>n.a.</v>
      </c>
      <c r="D31" s="62" t="str">
        <f>'2'!K$3</f>
        <v>n.a.</v>
      </c>
      <c r="E31" s="54" t="str">
        <f t="shared" si="18"/>
        <v>n.a. n.a.</v>
      </c>
      <c r="F31" s="54"/>
      <c r="G31" s="54"/>
      <c r="H31" s="54"/>
      <c r="I31" s="54" t="str">
        <f>IFERROR(__xludf.DUMMYFUNCTION("IFERROR(SPLIT($G31,"" ""),"""")"),"")</f>
        <v/>
      </c>
      <c r="J31" s="54"/>
      <c r="K31" s="55" t="str">
        <f t="shared" ref="K31:L31" si="24">IF(NOT(I31=""),I31,"n.a.")</f>
        <v>n.a.</v>
      </c>
      <c r="L31" s="55" t="str">
        <f t="shared" si="24"/>
        <v>n.a.</v>
      </c>
      <c r="M31" s="56">
        <v>7.0</v>
      </c>
      <c r="N31" s="57"/>
      <c r="O31" s="57"/>
      <c r="P31" s="57"/>
      <c r="Q31" s="57"/>
      <c r="R31" s="57"/>
      <c r="S31" s="57"/>
      <c r="T31" s="57"/>
      <c r="U31" s="57"/>
      <c r="V31" s="57"/>
      <c r="W31" s="43"/>
      <c r="X31" s="43"/>
      <c r="Y31" s="43"/>
    </row>
    <row r="32">
      <c r="A32" s="58"/>
      <c r="B32" s="16">
        <v>5.0</v>
      </c>
      <c r="C32" s="62" t="str">
        <f>'2'!L$3</f>
        <v>n.a.</v>
      </c>
      <c r="D32" s="62" t="str">
        <f>'2'!M$3</f>
        <v>n.a.</v>
      </c>
      <c r="E32" s="59" t="str">
        <f t="shared" si="18"/>
        <v>n.a. n.a.</v>
      </c>
      <c r="F32" s="59"/>
      <c r="G32" s="59"/>
      <c r="H32" s="59"/>
      <c r="I32" s="59" t="str">
        <f>IFERROR(__xludf.DUMMYFUNCTION("IFERROR(SPLIT($G32,"" ""),"""")"),"")</f>
        <v/>
      </c>
      <c r="J32" s="59"/>
      <c r="K32" s="60" t="str">
        <f t="shared" ref="K32:L32" si="25">IF(NOT(I32=""),I32,"n.a.")</f>
        <v>n.a.</v>
      </c>
      <c r="L32" s="60" t="str">
        <f t="shared" si="25"/>
        <v>n.a.</v>
      </c>
      <c r="M32" s="61">
        <v>8.0</v>
      </c>
      <c r="N32" s="51"/>
      <c r="O32" s="51"/>
      <c r="P32" s="51"/>
      <c r="Q32" s="51"/>
      <c r="R32" s="51"/>
      <c r="S32" s="51"/>
      <c r="T32" s="51"/>
      <c r="U32" s="51"/>
      <c r="V32" s="51"/>
      <c r="W32" s="42"/>
      <c r="X32" s="42"/>
      <c r="Y32" s="42"/>
    </row>
    <row r="33">
      <c r="A33" s="52"/>
      <c r="B33" s="21">
        <v>6.0</v>
      </c>
      <c r="C33" s="62" t="str">
        <f>'2'!N$3</f>
        <v>n.a.</v>
      </c>
      <c r="D33" s="62" t="str">
        <f>'2'!O$3</f>
        <v>n.a.</v>
      </c>
      <c r="E33" s="54" t="str">
        <f t="shared" si="18"/>
        <v>n.a. n.a.</v>
      </c>
      <c r="F33" s="54"/>
      <c r="G33" s="54"/>
      <c r="H33" s="54"/>
      <c r="I33" s="54" t="str">
        <f>IFERROR(__xludf.DUMMYFUNCTION("IFERROR(SPLIT($G33,"" ""),"""")"),"")</f>
        <v/>
      </c>
      <c r="J33" s="54"/>
      <c r="K33" s="55" t="str">
        <f t="shared" ref="K33:L33" si="26">IF(NOT(I33=""),I33,"n.a.")</f>
        <v>n.a.</v>
      </c>
      <c r="L33" s="55" t="str">
        <f t="shared" si="26"/>
        <v>n.a.</v>
      </c>
      <c r="M33" s="56">
        <v>9.0</v>
      </c>
      <c r="N33" s="57"/>
      <c r="O33" s="57"/>
      <c r="P33" s="57"/>
      <c r="Q33" s="57"/>
      <c r="R33" s="57"/>
      <c r="S33" s="57"/>
      <c r="T33" s="57"/>
      <c r="U33" s="57"/>
      <c r="V33" s="57"/>
      <c r="W33" s="43"/>
      <c r="X33" s="43"/>
      <c r="Y33" s="43"/>
    </row>
    <row r="34">
      <c r="A34" s="58"/>
      <c r="B34" s="16">
        <v>7.0</v>
      </c>
      <c r="C34" s="62" t="str">
        <f>'2'!P$3</f>
        <v>n.a.</v>
      </c>
      <c r="D34" s="62" t="str">
        <f>'2'!Q$3</f>
        <v>n.a.</v>
      </c>
      <c r="E34" s="59" t="str">
        <f t="shared" si="18"/>
        <v>n.a. n.a.</v>
      </c>
      <c r="F34" s="59"/>
      <c r="G34" s="59"/>
      <c r="H34" s="59"/>
      <c r="I34" s="59" t="str">
        <f>IFERROR(__xludf.DUMMYFUNCTION("IFERROR(SPLIT($G34,"" ""),"""")"),"")</f>
        <v/>
      </c>
      <c r="J34" s="59"/>
      <c r="K34" s="60"/>
      <c r="L34" s="60"/>
      <c r="M34" s="63"/>
      <c r="N34" s="51"/>
      <c r="O34" s="51"/>
      <c r="P34" s="51"/>
      <c r="Q34" s="51"/>
      <c r="R34" s="51"/>
      <c r="S34" s="51"/>
      <c r="T34" s="51"/>
      <c r="U34" s="51"/>
      <c r="V34" s="51"/>
      <c r="W34" s="42"/>
      <c r="X34" s="42"/>
      <c r="Y34" s="42"/>
    </row>
    <row r="35">
      <c r="A35" s="52"/>
      <c r="B35" s="21">
        <v>8.0</v>
      </c>
      <c r="C35" s="62" t="str">
        <f>'2'!R$3</f>
        <v>n.a.</v>
      </c>
      <c r="D35" s="62" t="str">
        <f>'2'!S$3</f>
        <v>n.a.</v>
      </c>
      <c r="E35" s="54" t="str">
        <f t="shared" si="18"/>
        <v>n.a. n.a.</v>
      </c>
      <c r="F35" s="54"/>
      <c r="G35" s="54"/>
      <c r="H35" s="54"/>
      <c r="I35" s="54" t="str">
        <f>IFERROR(__xludf.DUMMYFUNCTION("IFERROR(SPLIT($G35,"" ""),"""")"),"")</f>
        <v/>
      </c>
      <c r="J35" s="54"/>
      <c r="K35" s="55"/>
      <c r="L35" s="55"/>
      <c r="M35" s="64"/>
      <c r="N35" s="57"/>
      <c r="O35" s="57"/>
      <c r="P35" s="57"/>
      <c r="Q35" s="57"/>
      <c r="R35" s="57"/>
      <c r="S35" s="57"/>
      <c r="T35" s="57"/>
      <c r="U35" s="57"/>
      <c r="V35" s="57"/>
      <c r="W35" s="43"/>
      <c r="X35" s="43"/>
      <c r="Y35" s="43"/>
    </row>
    <row r="36">
      <c r="A36" s="65"/>
      <c r="B36" s="66">
        <v>9.0</v>
      </c>
      <c r="C36" s="67" t="str">
        <f>'2'!T$3</f>
        <v>n.a.</v>
      </c>
      <c r="D36" s="67" t="str">
        <f>'2'!U$3</f>
        <v>n.a.</v>
      </c>
      <c r="E36" s="68" t="str">
        <f t="shared" si="18"/>
        <v>n.a. n.a.</v>
      </c>
      <c r="F36" s="68"/>
      <c r="G36" s="68"/>
      <c r="H36" s="68"/>
      <c r="I36" s="59" t="str">
        <f>IFERROR(__xludf.DUMMYFUNCTION("IFERROR(SPLIT($G36,"" ""),"""")"),"")</f>
        <v/>
      </c>
      <c r="J36" s="68"/>
      <c r="K36" s="69"/>
      <c r="L36" s="69"/>
      <c r="M36" s="70"/>
      <c r="N36" s="71"/>
      <c r="O36" s="71"/>
      <c r="P36" s="71"/>
      <c r="Q36" s="71"/>
      <c r="R36" s="71"/>
      <c r="S36" s="71"/>
      <c r="T36" s="71"/>
      <c r="U36" s="71"/>
      <c r="V36" s="51"/>
      <c r="W36" s="42"/>
      <c r="X36" s="42"/>
      <c r="Y36" s="42"/>
    </row>
    <row r="37">
      <c r="A37" s="72">
        <v>10.0</v>
      </c>
      <c r="B37" s="73"/>
      <c r="C37" s="74" t="str">
        <f>'1'!C12</f>
        <v>Modelling</v>
      </c>
      <c r="D37" s="75"/>
      <c r="E37" s="75"/>
      <c r="F37" s="75"/>
      <c r="G37" s="75" t="str">
        <f>IFERROR(__xludf.DUMMYFUNCTION("IFNA(UNIQUE(FILTER(C37:C46, C37:C46&lt;&gt;""n.a."")),""n.a."")"),"Modelling")</f>
        <v>Modelling</v>
      </c>
      <c r="H37" s="75"/>
      <c r="I37" s="76" t="str">
        <f t="shared" ref="I37:I66" si="27">G37</f>
        <v>Modelling</v>
      </c>
      <c r="J37" s="75"/>
      <c r="K37" s="77" t="str">
        <f t="shared" ref="K37:K68" si="28">IF(NOT(I37=""),I37,"n.a.")</f>
        <v>Modelling</v>
      </c>
      <c r="L37" s="78"/>
      <c r="M37" s="79">
        <v>1.0</v>
      </c>
      <c r="N37" s="57"/>
      <c r="O37" s="57"/>
      <c r="P37" s="57"/>
      <c r="Q37" s="57"/>
      <c r="R37" s="57"/>
      <c r="S37" s="57"/>
      <c r="T37" s="57"/>
      <c r="U37" s="57"/>
      <c r="V37" s="57"/>
      <c r="W37" s="43"/>
      <c r="X37" s="43"/>
      <c r="Y37" s="43"/>
    </row>
    <row r="38">
      <c r="A38" s="58"/>
      <c r="B38" s="16"/>
      <c r="C38" s="80" t="str">
        <f>'1'!D12</f>
        <v>n.a.</v>
      </c>
      <c r="D38" s="81"/>
      <c r="E38" s="81"/>
      <c r="F38" s="81"/>
      <c r="G38" s="81"/>
      <c r="H38" s="81"/>
      <c r="I38" s="59" t="str">
        <f t="shared" si="27"/>
        <v/>
      </c>
      <c r="J38" s="81"/>
      <c r="K38" s="60" t="str">
        <f t="shared" si="28"/>
        <v>n.a.</v>
      </c>
      <c r="L38" s="82"/>
      <c r="M38" s="61">
        <v>2.0</v>
      </c>
      <c r="N38" s="51"/>
      <c r="O38" s="51"/>
      <c r="P38" s="51"/>
      <c r="Q38" s="51"/>
      <c r="R38" s="51"/>
      <c r="S38" s="51"/>
      <c r="T38" s="51"/>
      <c r="U38" s="51"/>
      <c r="V38" s="51"/>
      <c r="W38" s="42"/>
      <c r="X38" s="42"/>
      <c r="Y38" s="42"/>
    </row>
    <row r="39">
      <c r="A39" s="52"/>
      <c r="B39" s="21"/>
      <c r="C39" s="80" t="str">
        <f>'1'!E12</f>
        <v>n.a.</v>
      </c>
      <c r="D39" s="83"/>
      <c r="E39" s="83"/>
      <c r="F39" s="83"/>
      <c r="G39" s="83"/>
      <c r="H39" s="83"/>
      <c r="I39" s="54" t="str">
        <f t="shared" si="27"/>
        <v/>
      </c>
      <c r="J39" s="83"/>
      <c r="K39" s="55" t="str">
        <f t="shared" si="28"/>
        <v>n.a.</v>
      </c>
      <c r="L39" s="84"/>
      <c r="M39" s="56">
        <v>3.0</v>
      </c>
      <c r="N39" s="57"/>
      <c r="O39" s="57"/>
      <c r="P39" s="57"/>
      <c r="Q39" s="57"/>
      <c r="R39" s="57"/>
      <c r="S39" s="57"/>
      <c r="T39" s="57"/>
      <c r="U39" s="57"/>
      <c r="V39" s="57"/>
      <c r="W39" s="43"/>
      <c r="X39" s="43"/>
      <c r="Y39" s="43"/>
    </row>
    <row r="40">
      <c r="A40" s="58"/>
      <c r="B40" s="16"/>
      <c r="C40" s="80" t="str">
        <f>'1'!F12</f>
        <v>n.a.</v>
      </c>
      <c r="D40" s="81"/>
      <c r="E40" s="81"/>
      <c r="F40" s="81"/>
      <c r="G40" s="81"/>
      <c r="H40" s="81"/>
      <c r="I40" s="59" t="str">
        <f t="shared" si="27"/>
        <v/>
      </c>
      <c r="J40" s="81"/>
      <c r="K40" s="60" t="str">
        <f t="shared" si="28"/>
        <v>n.a.</v>
      </c>
      <c r="L40" s="82"/>
      <c r="M40" s="61">
        <v>4.0</v>
      </c>
      <c r="N40" s="51"/>
      <c r="O40" s="51"/>
      <c r="P40" s="51"/>
      <c r="Q40" s="51"/>
      <c r="R40" s="51"/>
      <c r="S40" s="51"/>
      <c r="T40" s="51"/>
      <c r="U40" s="51"/>
      <c r="V40" s="51"/>
      <c r="W40" s="42"/>
      <c r="X40" s="42"/>
      <c r="Y40" s="42"/>
    </row>
    <row r="41">
      <c r="A41" s="52"/>
      <c r="B41" s="21"/>
      <c r="C41" s="80" t="str">
        <f>'1'!G12</f>
        <v>n.a.</v>
      </c>
      <c r="D41" s="83"/>
      <c r="E41" s="83"/>
      <c r="F41" s="83"/>
      <c r="G41" s="83"/>
      <c r="H41" s="83"/>
      <c r="I41" s="54" t="str">
        <f t="shared" si="27"/>
        <v/>
      </c>
      <c r="J41" s="83"/>
      <c r="K41" s="55" t="str">
        <f t="shared" si="28"/>
        <v>n.a.</v>
      </c>
      <c r="L41" s="84"/>
      <c r="M41" s="56">
        <v>5.0</v>
      </c>
      <c r="N41" s="57"/>
      <c r="O41" s="57"/>
      <c r="P41" s="57"/>
      <c r="Q41" s="57"/>
      <c r="R41" s="57"/>
      <c r="S41" s="57"/>
      <c r="T41" s="57"/>
      <c r="U41" s="57"/>
      <c r="V41" s="57"/>
      <c r="W41" s="43"/>
      <c r="X41" s="43"/>
      <c r="Y41" s="43"/>
    </row>
    <row r="42">
      <c r="A42" s="58"/>
      <c r="B42" s="16"/>
      <c r="C42" s="85" t="str">
        <f>'2'!D12</f>
        <v>n.a.</v>
      </c>
      <c r="D42" s="81"/>
      <c r="E42" s="81"/>
      <c r="F42" s="81"/>
      <c r="G42" s="81"/>
      <c r="H42" s="81"/>
      <c r="I42" s="59" t="str">
        <f t="shared" si="27"/>
        <v/>
      </c>
      <c r="J42" s="81"/>
      <c r="K42" s="60" t="str">
        <f t="shared" si="28"/>
        <v>n.a.</v>
      </c>
      <c r="L42" s="82"/>
      <c r="M42" s="61">
        <v>6.0</v>
      </c>
      <c r="N42" s="51"/>
      <c r="O42" s="51"/>
      <c r="P42" s="51"/>
      <c r="Q42" s="51"/>
      <c r="R42" s="51"/>
      <c r="S42" s="51"/>
      <c r="T42" s="51"/>
      <c r="U42" s="51"/>
      <c r="V42" s="51"/>
      <c r="W42" s="42"/>
      <c r="X42" s="42"/>
      <c r="Y42" s="42"/>
    </row>
    <row r="43">
      <c r="A43" s="52"/>
      <c r="B43" s="21"/>
      <c r="C43" s="85" t="str">
        <f>'2'!E12</f>
        <v>n.a.</v>
      </c>
      <c r="D43" s="83"/>
      <c r="E43" s="83"/>
      <c r="F43" s="83"/>
      <c r="G43" s="83"/>
      <c r="H43" s="83"/>
      <c r="I43" s="54" t="str">
        <f t="shared" si="27"/>
        <v/>
      </c>
      <c r="J43" s="83"/>
      <c r="K43" s="55" t="str">
        <f t="shared" si="28"/>
        <v>n.a.</v>
      </c>
      <c r="L43" s="84"/>
      <c r="M43" s="56">
        <v>7.0</v>
      </c>
      <c r="N43" s="57"/>
      <c r="O43" s="57"/>
      <c r="P43" s="57"/>
      <c r="Q43" s="57"/>
      <c r="R43" s="57"/>
      <c r="S43" s="57"/>
      <c r="T43" s="57"/>
      <c r="U43" s="57"/>
      <c r="V43" s="57"/>
      <c r="W43" s="43"/>
      <c r="X43" s="43"/>
      <c r="Y43" s="43"/>
    </row>
    <row r="44">
      <c r="A44" s="58"/>
      <c r="B44" s="16"/>
      <c r="C44" s="85" t="str">
        <f>'2'!F12</f>
        <v>n.a.</v>
      </c>
      <c r="D44" s="81"/>
      <c r="E44" s="81"/>
      <c r="F44" s="81"/>
      <c r="G44" s="81"/>
      <c r="H44" s="81"/>
      <c r="I44" s="59" t="str">
        <f t="shared" si="27"/>
        <v/>
      </c>
      <c r="J44" s="81"/>
      <c r="K44" s="60" t="str">
        <f t="shared" si="28"/>
        <v>n.a.</v>
      </c>
      <c r="L44" s="82"/>
      <c r="M44" s="61">
        <v>8.0</v>
      </c>
      <c r="N44" s="51"/>
      <c r="O44" s="51"/>
      <c r="P44" s="51"/>
      <c r="Q44" s="51"/>
      <c r="R44" s="51"/>
      <c r="S44" s="51"/>
      <c r="T44" s="51"/>
      <c r="U44" s="51"/>
      <c r="V44" s="51"/>
      <c r="W44" s="42"/>
      <c r="X44" s="42"/>
      <c r="Y44" s="42"/>
    </row>
    <row r="45">
      <c r="A45" s="52"/>
      <c r="B45" s="21"/>
      <c r="C45" s="85" t="str">
        <f>'2'!G12</f>
        <v>n.a.</v>
      </c>
      <c r="D45" s="83"/>
      <c r="E45" s="83"/>
      <c r="F45" s="83"/>
      <c r="G45" s="83"/>
      <c r="H45" s="83"/>
      <c r="I45" s="54" t="str">
        <f t="shared" si="27"/>
        <v/>
      </c>
      <c r="J45" s="83"/>
      <c r="K45" s="55" t="str">
        <f t="shared" si="28"/>
        <v>n.a.</v>
      </c>
      <c r="L45" s="84"/>
      <c r="M45" s="56">
        <v>9.0</v>
      </c>
      <c r="N45" s="57"/>
      <c r="O45" s="57"/>
      <c r="P45" s="57"/>
      <c r="Q45" s="57"/>
      <c r="R45" s="57"/>
      <c r="S45" s="57"/>
      <c r="T45" s="57"/>
      <c r="U45" s="57"/>
      <c r="V45" s="57"/>
      <c r="W45" s="43"/>
      <c r="X45" s="43"/>
      <c r="Y45" s="43"/>
    </row>
    <row r="46">
      <c r="A46" s="65"/>
      <c r="B46" s="66"/>
      <c r="C46" s="86" t="str">
        <f>'2'!H12</f>
        <v>n.a.</v>
      </c>
      <c r="D46" s="87"/>
      <c r="E46" s="87"/>
      <c r="F46" s="87"/>
      <c r="G46" s="87"/>
      <c r="H46" s="87"/>
      <c r="I46" s="68" t="str">
        <f t="shared" si="27"/>
        <v/>
      </c>
      <c r="J46" s="87"/>
      <c r="K46" s="69" t="str">
        <f t="shared" si="28"/>
        <v>n.a.</v>
      </c>
      <c r="L46" s="88"/>
      <c r="M46" s="89">
        <v>10.0</v>
      </c>
      <c r="N46" s="71"/>
      <c r="O46" s="71"/>
      <c r="P46" s="71"/>
      <c r="Q46" s="71"/>
      <c r="R46" s="71"/>
      <c r="S46" s="71"/>
      <c r="T46" s="71"/>
      <c r="U46" s="71"/>
      <c r="V46" s="51"/>
      <c r="W46" s="42"/>
      <c r="X46" s="42"/>
      <c r="Y46" s="42"/>
    </row>
    <row r="47">
      <c r="A47" s="72">
        <v>16.0</v>
      </c>
      <c r="B47" s="73"/>
      <c r="C47" s="74" t="str">
        <f>'1'!C18</f>
        <v>n.a.</v>
      </c>
      <c r="D47" s="75"/>
      <c r="E47" s="75"/>
      <c r="F47" s="75"/>
      <c r="G47" s="75" t="str">
        <f>IFERROR(__xludf.DUMMYFUNCTION("IFNA(UNIQUE(FILTER(C47:C56, C47:C56&lt;&gt;""n.a."")),""n.a."")"),"n.a.")</f>
        <v>n.a.</v>
      </c>
      <c r="H47" s="75"/>
      <c r="I47" s="76" t="str">
        <f t="shared" si="27"/>
        <v>n.a.</v>
      </c>
      <c r="J47" s="75"/>
      <c r="K47" s="77" t="str">
        <f t="shared" si="28"/>
        <v>n.a.</v>
      </c>
      <c r="L47" s="78"/>
      <c r="M47" s="79">
        <v>1.0</v>
      </c>
      <c r="N47" s="57"/>
      <c r="O47" s="57"/>
      <c r="P47" s="57"/>
      <c r="Q47" s="57"/>
      <c r="R47" s="57"/>
      <c r="S47" s="57"/>
      <c r="T47" s="57"/>
      <c r="U47" s="57"/>
      <c r="V47" s="57"/>
      <c r="W47" s="43"/>
      <c r="X47" s="43"/>
      <c r="Y47" s="43"/>
    </row>
    <row r="48">
      <c r="A48" s="58"/>
      <c r="B48" s="16"/>
      <c r="C48" s="80" t="str">
        <f>'1'!D18</f>
        <v>n.a.</v>
      </c>
      <c r="D48" s="81"/>
      <c r="E48" s="81"/>
      <c r="F48" s="81"/>
      <c r="G48" s="81"/>
      <c r="H48" s="81"/>
      <c r="I48" s="59" t="str">
        <f t="shared" si="27"/>
        <v/>
      </c>
      <c r="J48" s="81"/>
      <c r="K48" s="60" t="str">
        <f t="shared" si="28"/>
        <v>n.a.</v>
      </c>
      <c r="L48" s="82"/>
      <c r="M48" s="61">
        <v>2.0</v>
      </c>
      <c r="N48" s="51"/>
      <c r="O48" s="51"/>
      <c r="P48" s="51"/>
      <c r="Q48" s="51"/>
      <c r="R48" s="51"/>
      <c r="S48" s="51"/>
      <c r="T48" s="51"/>
      <c r="U48" s="51"/>
      <c r="V48" s="51"/>
      <c r="W48" s="42"/>
      <c r="X48" s="42"/>
      <c r="Y48" s="42"/>
    </row>
    <row r="49">
      <c r="A49" s="52"/>
      <c r="B49" s="21"/>
      <c r="C49" s="80" t="str">
        <f>'1'!E18</f>
        <v>n.a.</v>
      </c>
      <c r="D49" s="83"/>
      <c r="E49" s="83"/>
      <c r="F49" s="83"/>
      <c r="G49" s="83"/>
      <c r="H49" s="83"/>
      <c r="I49" s="54" t="str">
        <f t="shared" si="27"/>
        <v/>
      </c>
      <c r="J49" s="83"/>
      <c r="K49" s="55" t="str">
        <f t="shared" si="28"/>
        <v>n.a.</v>
      </c>
      <c r="L49" s="84"/>
      <c r="M49" s="56">
        <v>3.0</v>
      </c>
      <c r="N49" s="57"/>
      <c r="O49" s="57"/>
      <c r="P49" s="57"/>
      <c r="Q49" s="57"/>
      <c r="R49" s="57"/>
      <c r="S49" s="57"/>
      <c r="T49" s="57"/>
      <c r="U49" s="57"/>
      <c r="V49" s="57"/>
      <c r="W49" s="43"/>
      <c r="X49" s="43"/>
      <c r="Y49" s="43"/>
    </row>
    <row r="50">
      <c r="A50" s="58"/>
      <c r="B50" s="16"/>
      <c r="C50" s="80" t="str">
        <f>'1'!F18</f>
        <v>n.a.</v>
      </c>
      <c r="D50" s="81"/>
      <c r="E50" s="81"/>
      <c r="F50" s="81"/>
      <c r="G50" s="81"/>
      <c r="H50" s="81"/>
      <c r="I50" s="59" t="str">
        <f t="shared" si="27"/>
        <v/>
      </c>
      <c r="J50" s="81"/>
      <c r="K50" s="60" t="str">
        <f t="shared" si="28"/>
        <v>n.a.</v>
      </c>
      <c r="L50" s="82"/>
      <c r="M50" s="61">
        <v>4.0</v>
      </c>
      <c r="N50" s="51"/>
      <c r="O50" s="51"/>
      <c r="P50" s="51"/>
      <c r="Q50" s="51"/>
      <c r="R50" s="51"/>
      <c r="S50" s="51"/>
      <c r="T50" s="51"/>
      <c r="U50" s="51"/>
      <c r="V50" s="51"/>
      <c r="W50" s="42"/>
      <c r="X50" s="42"/>
      <c r="Y50" s="42"/>
    </row>
    <row r="51">
      <c r="A51" s="52"/>
      <c r="B51" s="21"/>
      <c r="C51" s="80" t="str">
        <f>'1'!G18</f>
        <v>n.a.</v>
      </c>
      <c r="D51" s="83"/>
      <c r="E51" s="83"/>
      <c r="F51" s="83"/>
      <c r="G51" s="83"/>
      <c r="H51" s="83"/>
      <c r="I51" s="54" t="str">
        <f t="shared" si="27"/>
        <v/>
      </c>
      <c r="J51" s="83"/>
      <c r="K51" s="55" t="str">
        <f t="shared" si="28"/>
        <v>n.a.</v>
      </c>
      <c r="L51" s="84"/>
      <c r="M51" s="56">
        <v>5.0</v>
      </c>
      <c r="N51" s="57"/>
      <c r="O51" s="57"/>
      <c r="P51" s="57"/>
      <c r="Q51" s="57"/>
      <c r="R51" s="57"/>
      <c r="S51" s="57"/>
      <c r="T51" s="57"/>
      <c r="U51" s="57"/>
      <c r="V51" s="57"/>
      <c r="W51" s="43"/>
      <c r="X51" s="43"/>
      <c r="Y51" s="43"/>
    </row>
    <row r="52">
      <c r="A52" s="58"/>
      <c r="B52" s="16"/>
      <c r="C52" s="85" t="str">
        <f>'2'!D18</f>
        <v>n.a.</v>
      </c>
      <c r="D52" s="81"/>
      <c r="E52" s="81"/>
      <c r="F52" s="81"/>
      <c r="G52" s="81"/>
      <c r="H52" s="81"/>
      <c r="I52" s="59" t="str">
        <f t="shared" si="27"/>
        <v/>
      </c>
      <c r="J52" s="81"/>
      <c r="K52" s="60" t="str">
        <f t="shared" si="28"/>
        <v>n.a.</v>
      </c>
      <c r="L52" s="82"/>
      <c r="M52" s="61">
        <v>6.0</v>
      </c>
      <c r="N52" s="51"/>
      <c r="O52" s="51"/>
      <c r="P52" s="51"/>
      <c r="Q52" s="51"/>
      <c r="R52" s="51"/>
      <c r="S52" s="51"/>
      <c r="T52" s="51"/>
      <c r="U52" s="51"/>
      <c r="V52" s="51"/>
      <c r="W52" s="42"/>
      <c r="X52" s="42"/>
      <c r="Y52" s="42"/>
    </row>
    <row r="53">
      <c r="A53" s="52"/>
      <c r="B53" s="21"/>
      <c r="C53" s="85" t="str">
        <f>'2'!E18</f>
        <v>n.a.</v>
      </c>
      <c r="D53" s="83"/>
      <c r="E53" s="83"/>
      <c r="F53" s="83"/>
      <c r="G53" s="83"/>
      <c r="H53" s="83"/>
      <c r="I53" s="54" t="str">
        <f t="shared" si="27"/>
        <v/>
      </c>
      <c r="J53" s="83"/>
      <c r="K53" s="55" t="str">
        <f t="shared" si="28"/>
        <v>n.a.</v>
      </c>
      <c r="L53" s="84"/>
      <c r="M53" s="56">
        <v>7.0</v>
      </c>
      <c r="N53" s="57"/>
      <c r="O53" s="57"/>
      <c r="P53" s="57"/>
      <c r="Q53" s="57"/>
      <c r="R53" s="57"/>
      <c r="S53" s="57"/>
      <c r="T53" s="57"/>
      <c r="U53" s="57"/>
      <c r="V53" s="57"/>
      <c r="W53" s="43"/>
      <c r="X53" s="43"/>
      <c r="Y53" s="43"/>
    </row>
    <row r="54">
      <c r="A54" s="58"/>
      <c r="B54" s="16"/>
      <c r="C54" s="85" t="str">
        <f>'2'!F18</f>
        <v>n.a.</v>
      </c>
      <c r="D54" s="81"/>
      <c r="E54" s="81"/>
      <c r="F54" s="81"/>
      <c r="G54" s="81"/>
      <c r="H54" s="81"/>
      <c r="I54" s="59" t="str">
        <f t="shared" si="27"/>
        <v/>
      </c>
      <c r="J54" s="81"/>
      <c r="K54" s="60" t="str">
        <f t="shared" si="28"/>
        <v>n.a.</v>
      </c>
      <c r="L54" s="82"/>
      <c r="M54" s="61">
        <v>8.0</v>
      </c>
      <c r="N54" s="51"/>
      <c r="O54" s="51"/>
      <c r="P54" s="51"/>
      <c r="Q54" s="51"/>
      <c r="R54" s="51"/>
      <c r="S54" s="51"/>
      <c r="T54" s="51"/>
      <c r="U54" s="51"/>
      <c r="V54" s="51"/>
      <c r="W54" s="42"/>
      <c r="X54" s="42"/>
      <c r="Y54" s="42"/>
    </row>
    <row r="55">
      <c r="A55" s="52"/>
      <c r="B55" s="21"/>
      <c r="C55" s="85" t="str">
        <f>'2'!G18</f>
        <v>n.a.</v>
      </c>
      <c r="D55" s="83"/>
      <c r="E55" s="83"/>
      <c r="F55" s="83"/>
      <c r="G55" s="83"/>
      <c r="H55" s="83"/>
      <c r="I55" s="54" t="str">
        <f t="shared" si="27"/>
        <v/>
      </c>
      <c r="J55" s="83"/>
      <c r="K55" s="55" t="str">
        <f t="shared" si="28"/>
        <v>n.a.</v>
      </c>
      <c r="L55" s="84"/>
      <c r="M55" s="56">
        <v>9.0</v>
      </c>
      <c r="N55" s="57"/>
      <c r="O55" s="57"/>
      <c r="P55" s="57"/>
      <c r="Q55" s="57"/>
      <c r="R55" s="57"/>
      <c r="S55" s="57"/>
      <c r="T55" s="57"/>
      <c r="U55" s="57"/>
      <c r="V55" s="57"/>
      <c r="W55" s="43"/>
      <c r="X55" s="43"/>
      <c r="Y55" s="43"/>
    </row>
    <row r="56">
      <c r="A56" s="65"/>
      <c r="B56" s="66"/>
      <c r="C56" s="86" t="str">
        <f>'2'!H18</f>
        <v>n.a.</v>
      </c>
      <c r="D56" s="87"/>
      <c r="E56" s="87"/>
      <c r="F56" s="87"/>
      <c r="G56" s="87"/>
      <c r="H56" s="87"/>
      <c r="I56" s="68" t="str">
        <f t="shared" si="27"/>
        <v/>
      </c>
      <c r="J56" s="87"/>
      <c r="K56" s="69" t="str">
        <f t="shared" si="28"/>
        <v>n.a.</v>
      </c>
      <c r="L56" s="88"/>
      <c r="M56" s="89">
        <v>10.0</v>
      </c>
      <c r="N56" s="51"/>
      <c r="O56" s="51"/>
      <c r="P56" s="51"/>
      <c r="Q56" s="51"/>
      <c r="R56" s="51"/>
      <c r="S56" s="51"/>
      <c r="T56" s="51"/>
      <c r="U56" s="51"/>
      <c r="V56" s="51"/>
      <c r="W56" s="42"/>
      <c r="X56" s="42"/>
      <c r="Y56" s="42"/>
    </row>
    <row r="57">
      <c r="A57" s="72">
        <v>17.0</v>
      </c>
      <c r="B57" s="73"/>
      <c r="C57" s="74" t="str">
        <f>IF(ISBLANK('1'!C19),"n.a.",'1'!C19)</f>
        <v>Software and its engineering</v>
      </c>
      <c r="D57" s="90"/>
      <c r="E57" s="90"/>
      <c r="F57" s="90"/>
      <c r="G57" s="75" t="str">
        <f>IFERROR(__xludf.DUMMYFUNCTION("IFNA(UNIQUE(FILTER(C57:C66, C57:C66&lt;&gt;""n.a."")),""n.a."")"),"Software and its engineering")</f>
        <v>Software and its engineering</v>
      </c>
      <c r="H57" s="90"/>
      <c r="I57" s="76" t="str">
        <f t="shared" si="27"/>
        <v>Software and its engineering</v>
      </c>
      <c r="J57" s="90"/>
      <c r="K57" s="77" t="str">
        <f t="shared" si="28"/>
        <v>Software and its engineering</v>
      </c>
      <c r="L57" s="91"/>
      <c r="M57" s="79">
        <v>1.0</v>
      </c>
      <c r="N57" s="57"/>
      <c r="O57" s="57"/>
      <c r="P57" s="57"/>
      <c r="Q57" s="57"/>
      <c r="R57" s="57"/>
      <c r="S57" s="57"/>
      <c r="T57" s="57"/>
      <c r="U57" s="57"/>
      <c r="V57" s="57"/>
      <c r="W57" s="43"/>
      <c r="X57" s="43"/>
      <c r="Y57" s="43"/>
    </row>
    <row r="58">
      <c r="A58" s="58"/>
      <c r="B58" s="16"/>
      <c r="C58" s="80" t="str">
        <f>IF(ISBLANK('1'!D19),"n.a.",'1'!D19)</f>
        <v>Abstraction, modeling and modularity</v>
      </c>
      <c r="D58" s="81"/>
      <c r="E58" s="81"/>
      <c r="F58" s="81"/>
      <c r="G58" s="81" t="str">
        <f>IFERROR(__xludf.DUMMYFUNCTION("""COMPUTED_VALUE"""),"Abstraction, modeling and modularity")</f>
        <v>Abstraction, modeling and modularity</v>
      </c>
      <c r="H58" s="81"/>
      <c r="I58" s="59" t="str">
        <f t="shared" si="27"/>
        <v>Abstraction, modeling and modularity</v>
      </c>
      <c r="J58" s="81"/>
      <c r="K58" s="60" t="str">
        <f t="shared" si="28"/>
        <v>Abstraction, modeling and modularity</v>
      </c>
      <c r="L58" s="82"/>
      <c r="M58" s="61">
        <v>2.0</v>
      </c>
      <c r="N58" s="51"/>
      <c r="O58" s="51"/>
      <c r="P58" s="51"/>
      <c r="Q58" s="51"/>
      <c r="R58" s="51"/>
      <c r="S58" s="51"/>
      <c r="T58" s="51"/>
      <c r="U58" s="51"/>
      <c r="V58" s="51"/>
      <c r="W58" s="42"/>
      <c r="X58" s="42"/>
      <c r="Y58" s="42"/>
    </row>
    <row r="59">
      <c r="A59" s="52"/>
      <c r="B59" s="21"/>
      <c r="C59" s="80" t="str">
        <f>IF(ISBLANK('1'!E19),"n.a.",'1'!E19)</f>
        <v>Integration frameworks</v>
      </c>
      <c r="D59" s="83"/>
      <c r="E59" s="83"/>
      <c r="F59" s="83"/>
      <c r="G59" s="83" t="str">
        <f>IFERROR(__xludf.DUMMYFUNCTION("""COMPUTED_VALUE"""),"Integration frameworks")</f>
        <v>Integration frameworks</v>
      </c>
      <c r="H59" s="83"/>
      <c r="I59" s="54" t="str">
        <f t="shared" si="27"/>
        <v>Integration frameworks</v>
      </c>
      <c r="J59" s="83"/>
      <c r="K59" s="55" t="str">
        <f t="shared" si="28"/>
        <v>Integration frameworks</v>
      </c>
      <c r="L59" s="84"/>
      <c r="M59" s="56">
        <v>3.0</v>
      </c>
      <c r="N59" s="57"/>
      <c r="O59" s="57"/>
      <c r="P59" s="57"/>
      <c r="Q59" s="57"/>
      <c r="R59" s="57"/>
      <c r="S59" s="57"/>
      <c r="T59" s="57"/>
      <c r="U59" s="57"/>
      <c r="V59" s="57"/>
      <c r="W59" s="43"/>
      <c r="X59" s="43"/>
      <c r="Y59" s="43"/>
    </row>
    <row r="60">
      <c r="A60" s="58"/>
      <c r="B60" s="16"/>
      <c r="C60" s="80" t="str">
        <f>IF(ISBLANK('1'!F19),"n.a.",'1'!F19)</f>
        <v>Software configuration management and version control systems</v>
      </c>
      <c r="D60" s="81"/>
      <c r="E60" s="81"/>
      <c r="F60" s="81"/>
      <c r="G60" s="81" t="str">
        <f>IFERROR(__xludf.DUMMYFUNCTION("""COMPUTED_VALUE"""),"Software configuration management and version control systems")</f>
        <v>Software configuration management and version control systems</v>
      </c>
      <c r="H60" s="81"/>
      <c r="I60" s="59" t="str">
        <f t="shared" si="27"/>
        <v>Software configuration management and version control systems</v>
      </c>
      <c r="J60" s="81"/>
      <c r="K60" s="60" t="str">
        <f t="shared" si="28"/>
        <v>Software configuration management and version control systems</v>
      </c>
      <c r="L60" s="82"/>
      <c r="M60" s="61">
        <v>4.0</v>
      </c>
      <c r="N60" s="51"/>
      <c r="O60" s="51"/>
      <c r="P60" s="51"/>
      <c r="Q60" s="51"/>
      <c r="R60" s="51"/>
      <c r="S60" s="51"/>
      <c r="T60" s="51"/>
      <c r="U60" s="51"/>
      <c r="V60" s="51"/>
      <c r="W60" s="42"/>
      <c r="X60" s="42"/>
      <c r="Y60" s="42"/>
    </row>
    <row r="61">
      <c r="A61" s="52"/>
      <c r="B61" s="21"/>
      <c r="C61" s="80" t="str">
        <f>IF(ISBLANK('1'!G19),"n.a.",'1'!G19)</f>
        <v>n.a.</v>
      </c>
      <c r="D61" s="83"/>
      <c r="E61" s="83"/>
      <c r="F61" s="83"/>
      <c r="G61" s="83"/>
      <c r="H61" s="83"/>
      <c r="I61" s="54" t="str">
        <f t="shared" si="27"/>
        <v/>
      </c>
      <c r="J61" s="83"/>
      <c r="K61" s="55" t="str">
        <f t="shared" si="28"/>
        <v>n.a.</v>
      </c>
      <c r="L61" s="84"/>
      <c r="M61" s="56">
        <v>5.0</v>
      </c>
      <c r="N61" s="57"/>
      <c r="O61" s="57"/>
      <c r="P61" s="57"/>
      <c r="Q61" s="57"/>
      <c r="R61" s="57"/>
      <c r="S61" s="57"/>
      <c r="T61" s="57"/>
      <c r="U61" s="57"/>
      <c r="V61" s="57"/>
      <c r="W61" s="43"/>
      <c r="X61" s="43"/>
      <c r="Y61" s="43"/>
    </row>
    <row r="62">
      <c r="A62" s="58"/>
      <c r="B62" s="16"/>
      <c r="C62" s="85" t="str">
        <f>IF(ISBLANK('2'!D19),"n.a.",'2'!D19)</f>
        <v>n.a.</v>
      </c>
      <c r="D62" s="81"/>
      <c r="E62" s="81"/>
      <c r="F62" s="81"/>
      <c r="G62" s="81"/>
      <c r="H62" s="81"/>
      <c r="I62" s="59" t="str">
        <f t="shared" si="27"/>
        <v/>
      </c>
      <c r="J62" s="81"/>
      <c r="K62" s="60" t="str">
        <f t="shared" si="28"/>
        <v>n.a.</v>
      </c>
      <c r="L62" s="82"/>
      <c r="M62" s="61">
        <v>6.0</v>
      </c>
      <c r="N62" s="51"/>
      <c r="O62" s="51"/>
      <c r="P62" s="51"/>
      <c r="Q62" s="51"/>
      <c r="R62" s="51"/>
      <c r="S62" s="51"/>
      <c r="T62" s="51"/>
      <c r="U62" s="51"/>
      <c r="V62" s="51"/>
      <c r="W62" s="42"/>
      <c r="X62" s="42"/>
      <c r="Y62" s="42"/>
    </row>
    <row r="63">
      <c r="A63" s="52"/>
      <c r="B63" s="21"/>
      <c r="C63" s="85" t="str">
        <f>IF(ISBLANK('2'!E19),"n.a.",'2'!E19)</f>
        <v>n.a.</v>
      </c>
      <c r="D63" s="83"/>
      <c r="E63" s="83"/>
      <c r="F63" s="83"/>
      <c r="G63" s="83"/>
      <c r="H63" s="83"/>
      <c r="I63" s="54" t="str">
        <f t="shared" si="27"/>
        <v/>
      </c>
      <c r="J63" s="83"/>
      <c r="K63" s="55" t="str">
        <f t="shared" si="28"/>
        <v>n.a.</v>
      </c>
      <c r="L63" s="84"/>
      <c r="M63" s="56">
        <v>7.0</v>
      </c>
      <c r="N63" s="57"/>
      <c r="O63" s="57"/>
      <c r="P63" s="57"/>
      <c r="Q63" s="57"/>
      <c r="R63" s="57"/>
      <c r="S63" s="57"/>
      <c r="T63" s="57"/>
      <c r="U63" s="57"/>
      <c r="V63" s="57"/>
      <c r="W63" s="43"/>
      <c r="X63" s="43"/>
      <c r="Y63" s="43"/>
    </row>
    <row r="64">
      <c r="A64" s="58"/>
      <c r="B64" s="16"/>
      <c r="C64" s="85" t="str">
        <f>IF(ISBLANK('2'!F19),"n.a.",'2'!F19)</f>
        <v>n.a.</v>
      </c>
      <c r="D64" s="81"/>
      <c r="E64" s="81"/>
      <c r="F64" s="81"/>
      <c r="G64" s="81"/>
      <c r="H64" s="81"/>
      <c r="I64" s="59" t="str">
        <f t="shared" si="27"/>
        <v/>
      </c>
      <c r="J64" s="81"/>
      <c r="K64" s="60" t="str">
        <f t="shared" si="28"/>
        <v>n.a.</v>
      </c>
      <c r="L64" s="82"/>
      <c r="M64" s="61">
        <v>8.0</v>
      </c>
      <c r="N64" s="51"/>
      <c r="O64" s="51"/>
      <c r="P64" s="51"/>
      <c r="Q64" s="51"/>
      <c r="R64" s="51"/>
      <c r="S64" s="51"/>
      <c r="T64" s="51"/>
      <c r="U64" s="51"/>
      <c r="V64" s="51"/>
      <c r="W64" s="42"/>
      <c r="X64" s="42"/>
      <c r="Y64" s="42"/>
    </row>
    <row r="65">
      <c r="A65" s="52"/>
      <c r="B65" s="21"/>
      <c r="C65" s="85" t="str">
        <f>IF(ISBLANK('2'!G19),"n.a.",'2'!G19)</f>
        <v>n.a.</v>
      </c>
      <c r="D65" s="83"/>
      <c r="E65" s="83"/>
      <c r="F65" s="83"/>
      <c r="G65" s="83"/>
      <c r="H65" s="83"/>
      <c r="I65" s="54" t="str">
        <f t="shared" si="27"/>
        <v/>
      </c>
      <c r="J65" s="83"/>
      <c r="K65" s="55" t="str">
        <f t="shared" si="28"/>
        <v>n.a.</v>
      </c>
      <c r="L65" s="84"/>
      <c r="M65" s="56">
        <v>9.0</v>
      </c>
      <c r="N65" s="57"/>
      <c r="O65" s="57"/>
      <c r="P65" s="57"/>
      <c r="Q65" s="57"/>
      <c r="R65" s="57"/>
      <c r="S65" s="57"/>
      <c r="T65" s="57"/>
      <c r="U65" s="57"/>
      <c r="V65" s="57"/>
      <c r="W65" s="43"/>
      <c r="X65" s="43"/>
      <c r="Y65" s="43"/>
    </row>
    <row r="66">
      <c r="A66" s="65"/>
      <c r="B66" s="66"/>
      <c r="C66" s="86" t="str">
        <f>IF(ISBLANK('2'!H19),"n.a.",'2'!H19)</f>
        <v>n.a.</v>
      </c>
      <c r="D66" s="87"/>
      <c r="E66" s="87"/>
      <c r="F66" s="87"/>
      <c r="G66" s="87"/>
      <c r="H66" s="87"/>
      <c r="I66" s="68" t="str">
        <f t="shared" si="27"/>
        <v/>
      </c>
      <c r="J66" s="87"/>
      <c r="K66" s="69" t="str">
        <f t="shared" si="28"/>
        <v>n.a.</v>
      </c>
      <c r="L66" s="88"/>
      <c r="M66" s="89">
        <v>10.0</v>
      </c>
      <c r="N66" s="51"/>
      <c r="O66" s="51"/>
      <c r="P66" s="51"/>
      <c r="Q66" s="51"/>
      <c r="R66" s="51"/>
      <c r="S66" s="51"/>
      <c r="T66" s="51"/>
      <c r="U66" s="51"/>
      <c r="V66" s="51"/>
      <c r="W66" s="42"/>
      <c r="X66" s="42"/>
      <c r="Y66" s="42"/>
    </row>
    <row r="67">
      <c r="A67" s="72">
        <v>13.0</v>
      </c>
      <c r="B67" s="21">
        <v>1.0</v>
      </c>
      <c r="C67" s="13" t="str">
        <f>'1'!C13</f>
        <v>Conference</v>
      </c>
      <c r="D67" s="13" t="str">
        <f>'1'!D13</f>
        <v>ACM/SIGAPP Symposium</v>
      </c>
      <c r="E67" s="54" t="str">
        <f t="shared" ref="E67:E68" si="29">CONCATENATE(C67,"---",D67)</f>
        <v>Conference---ACM/SIGAPP Symposium</v>
      </c>
      <c r="F67" s="54"/>
      <c r="G67" s="54" t="str">
        <f>IFERROR(__xludf.DUMMYFUNCTION("IFNA(UNIQUE(FILTER(E67:E68, E67:E68&lt;&gt;""n.a"")),""n.a."")"),"Conference---ACM/SIGAPP Symposium")</f>
        <v>Conference---ACM/SIGAPP Symposium</v>
      </c>
      <c r="H67" s="54"/>
      <c r="I67" s="54" t="str">
        <f>IFERROR(__xludf.DUMMYFUNCTION("IFERROR(SPLIT($G67,""---""),"""")"),"Conference")</f>
        <v>Conference</v>
      </c>
      <c r="J67" s="54" t="str">
        <f>IFERROR(__xludf.DUMMYFUNCTION("""COMPUTED_VALUE"""),"ACM/SIGAPP Symposium")</f>
        <v>ACM/SIGAPP Symposium</v>
      </c>
      <c r="K67" s="55" t="str">
        <f t="shared" si="28"/>
        <v>Conference</v>
      </c>
      <c r="L67" s="55" t="str">
        <f>IF(NOT(J67=""),J67,"n.a.")</f>
        <v>ACM/SIGAPP Symposium</v>
      </c>
      <c r="M67" s="56">
        <v>1.0</v>
      </c>
      <c r="N67" s="57"/>
      <c r="O67" s="57"/>
      <c r="P67" s="57"/>
      <c r="Q67" s="57"/>
      <c r="R67" s="57"/>
      <c r="S67" s="57"/>
      <c r="T67" s="57"/>
      <c r="U67" s="57"/>
      <c r="V67" s="57"/>
      <c r="W67" s="43"/>
      <c r="X67" s="43"/>
      <c r="Y67" s="43"/>
    </row>
    <row r="68">
      <c r="A68" s="65"/>
      <c r="B68" s="16">
        <v>2.0</v>
      </c>
      <c r="C68" s="18" t="str">
        <f>'2'!D13</f>
        <v>n.a.</v>
      </c>
      <c r="D68" s="18" t="str">
        <f>'2'!E13</f>
        <v/>
      </c>
      <c r="E68" s="59" t="str">
        <f t="shared" si="29"/>
        <v>n.a.---</v>
      </c>
      <c r="F68" s="59"/>
      <c r="G68" s="59" t="str">
        <f>IFERROR(__xludf.DUMMYFUNCTION("""COMPUTED_VALUE"""),"n.a.---")</f>
        <v>n.a.---</v>
      </c>
      <c r="H68" s="59"/>
      <c r="I68" s="59" t="str">
        <f>IFERROR(__xludf.DUMMYFUNCTION("IFERROR(SPLIT($G68,""---""),"""")"),"n.a.")</f>
        <v>n.a.</v>
      </c>
      <c r="J68" s="59"/>
      <c r="K68" s="60" t="str">
        <f t="shared" si="28"/>
        <v>n.a.</v>
      </c>
      <c r="L68" s="60"/>
      <c r="M68" s="61">
        <v>2.0</v>
      </c>
      <c r="N68" s="51"/>
      <c r="O68" s="51"/>
      <c r="P68" s="51"/>
      <c r="Q68" s="51"/>
      <c r="R68" s="51"/>
      <c r="S68" s="51"/>
      <c r="T68" s="51"/>
      <c r="U68" s="51"/>
      <c r="V68" s="51"/>
      <c r="W68" s="42"/>
      <c r="X68" s="42"/>
      <c r="Y68" s="42"/>
    </row>
  </sheetData>
  <mergeCells count="12">
    <mergeCell ref="A24:A36"/>
    <mergeCell ref="A37:A46"/>
    <mergeCell ref="A47:A56"/>
    <mergeCell ref="A57:A66"/>
    <mergeCell ref="A67:A68"/>
    <mergeCell ref="A2:A3"/>
    <mergeCell ref="B2:B3"/>
    <mergeCell ref="U2:U3"/>
    <mergeCell ref="V2:V3"/>
    <mergeCell ref="A23:M23"/>
    <mergeCell ref="C24:J24"/>
    <mergeCell ref="K24:M24"/>
  </mergeCells>
  <conditionalFormatting sqref="C3:C12 D3:T3 D12:L12 C14:C20 D18:L19 C67:D68">
    <cfRule type="cellIs" dxfId="0" priority="1" operator="equal">
      <formula>"n.a."</formula>
    </cfRule>
  </conditionalFormatting>
  <conditionalFormatting sqref="C3:C12 D3:T3 D12:L12 C14:C20 D18:L19 C67:D68">
    <cfRule type="cellIs" dxfId="1" priority="2" operator="equal">
      <formula>"Y"</formula>
    </cfRule>
  </conditionalFormatting>
  <conditionalFormatting sqref="C3:C12 D3:T3 D12:L12 C14:C20 D18:L19 C67:D68">
    <cfRule type="cellIs" dxfId="2" priority="3" operator="equal">
      <formula>"N"</formula>
    </cfRule>
  </conditionalFormatting>
  <conditionalFormatting sqref="C4:C12 D12:L12 C14:C20 D18:L19 C67">
    <cfRule type="cellIs" dxfId="1" priority="4" operator="greaterThan">
      <formula>0</formula>
    </cfRule>
  </conditionalFormatting>
  <conditionalFormatting sqref="C4:C12 D12:L12 C14:C20 D18:L19 C67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conditionalFormatting sqref="C1 C3:C12 D12:L12 C14:C20 D18:L19 C67">
    <cfRule type="cellIs" dxfId="3" priority="7" operator="equal">
      <formula>"Conflict"</formula>
    </cfRule>
  </conditionalFormatting>
  <hyperlinks>
    <hyperlink r:id="rId1" ref="C22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61.63"/>
    <col customWidth="1" min="3" max="3" width="10.25"/>
    <col customWidth="1" min="4" max="4" width="11.38"/>
    <col customWidth="1" min="5" max="5" width="10.25"/>
    <col customWidth="1" min="6" max="6" width="11.5"/>
    <col customWidth="1" min="7" max="7" width="10.75"/>
    <col customWidth="1" min="8" max="8" width="11.0"/>
    <col customWidth="1" min="9" max="9" width="76.38"/>
  </cols>
  <sheetData>
    <row r="1">
      <c r="A1" s="92" t="s">
        <v>0</v>
      </c>
      <c r="B1" s="92" t="s">
        <v>1</v>
      </c>
      <c r="C1" s="92"/>
      <c r="D1" s="92"/>
      <c r="E1" s="92"/>
      <c r="F1" s="92"/>
      <c r="G1" s="92"/>
      <c r="H1" s="92"/>
      <c r="I1" s="93" t="s">
        <v>2</v>
      </c>
    </row>
    <row r="2">
      <c r="A2" s="94">
        <v>1.0</v>
      </c>
      <c r="B2" s="95" t="s">
        <v>6</v>
      </c>
      <c r="C2" s="96" t="s">
        <v>7</v>
      </c>
      <c r="D2" s="96" t="s">
        <v>8</v>
      </c>
      <c r="E2" s="96" t="s">
        <v>7</v>
      </c>
      <c r="F2" s="96" t="s">
        <v>8</v>
      </c>
      <c r="G2" s="96" t="s">
        <v>7</v>
      </c>
      <c r="H2" s="96" t="s">
        <v>8</v>
      </c>
      <c r="I2" s="97" t="s">
        <v>31</v>
      </c>
    </row>
    <row r="3" ht="70.5" customHeight="1">
      <c r="A3" s="98"/>
      <c r="B3" s="98"/>
      <c r="C3" s="99" t="s">
        <v>32</v>
      </c>
      <c r="D3" s="99" t="s">
        <v>33</v>
      </c>
      <c r="E3" s="99" t="s">
        <v>34</v>
      </c>
      <c r="F3" s="99" t="s">
        <v>33</v>
      </c>
      <c r="G3" s="100" t="s">
        <v>35</v>
      </c>
      <c r="H3" s="100" t="s">
        <v>35</v>
      </c>
      <c r="I3" s="101"/>
    </row>
    <row r="4">
      <c r="A4" s="96">
        <v>2.0</v>
      </c>
      <c r="B4" s="96" t="s">
        <v>9</v>
      </c>
      <c r="C4" s="102" t="s">
        <v>36</v>
      </c>
      <c r="D4" s="103"/>
      <c r="E4" s="103"/>
      <c r="F4" s="103"/>
      <c r="G4" s="103"/>
      <c r="H4" s="103"/>
      <c r="I4" s="104"/>
    </row>
    <row r="5">
      <c r="A5" s="105">
        <v>3.0</v>
      </c>
      <c r="B5" s="105" t="s">
        <v>10</v>
      </c>
      <c r="C5" s="106" t="s">
        <v>35</v>
      </c>
      <c r="D5" s="103"/>
      <c r="E5" s="103"/>
      <c r="F5" s="103"/>
      <c r="G5" s="103"/>
      <c r="H5" s="103"/>
      <c r="I5" s="107" t="s">
        <v>37</v>
      </c>
    </row>
    <row r="6">
      <c r="A6" s="96">
        <v>4.0</v>
      </c>
      <c r="B6" s="96" t="s">
        <v>11</v>
      </c>
      <c r="C6" s="108" t="s">
        <v>35</v>
      </c>
      <c r="D6" s="103"/>
      <c r="E6" s="103"/>
      <c r="F6" s="103"/>
      <c r="G6" s="103"/>
      <c r="H6" s="103"/>
      <c r="I6" s="104" t="s">
        <v>37</v>
      </c>
    </row>
    <row r="7">
      <c r="A7" s="105">
        <v>5.0</v>
      </c>
      <c r="B7" s="105" t="s">
        <v>12</v>
      </c>
      <c r="C7" s="106" t="s">
        <v>35</v>
      </c>
      <c r="D7" s="103"/>
      <c r="E7" s="103"/>
      <c r="F7" s="103"/>
      <c r="G7" s="103"/>
      <c r="H7" s="103"/>
      <c r="I7" s="107" t="s">
        <v>37</v>
      </c>
    </row>
    <row r="8">
      <c r="A8" s="96">
        <v>6.0</v>
      </c>
      <c r="B8" s="96" t="s">
        <v>13</v>
      </c>
      <c r="C8" s="106" t="s">
        <v>35</v>
      </c>
      <c r="D8" s="103"/>
      <c r="E8" s="103"/>
      <c r="F8" s="103"/>
      <c r="G8" s="103"/>
      <c r="H8" s="103"/>
      <c r="I8" s="104" t="s">
        <v>37</v>
      </c>
    </row>
    <row r="9">
      <c r="A9" s="105">
        <v>7.0</v>
      </c>
      <c r="B9" s="105" t="s">
        <v>14</v>
      </c>
      <c r="C9" s="106" t="s">
        <v>35</v>
      </c>
      <c r="D9" s="103"/>
      <c r="E9" s="103"/>
      <c r="F9" s="103"/>
      <c r="G9" s="103"/>
      <c r="H9" s="103"/>
      <c r="I9" s="107" t="s">
        <v>37</v>
      </c>
    </row>
    <row r="10">
      <c r="A10" s="96">
        <v>8.0</v>
      </c>
      <c r="B10" s="96" t="s">
        <v>15</v>
      </c>
      <c r="C10" s="109">
        <v>0.0</v>
      </c>
      <c r="D10" s="103"/>
      <c r="E10" s="103"/>
      <c r="F10" s="103"/>
      <c r="G10" s="103"/>
      <c r="H10" s="103"/>
      <c r="I10" s="104"/>
    </row>
    <row r="11">
      <c r="A11" s="105">
        <v>9.0</v>
      </c>
      <c r="B11" s="105" t="s">
        <v>16</v>
      </c>
      <c r="C11" s="109" t="s">
        <v>38</v>
      </c>
      <c r="D11" s="103"/>
      <c r="E11" s="103"/>
      <c r="F11" s="103"/>
      <c r="G11" s="103"/>
      <c r="H11" s="103"/>
      <c r="I11" s="107"/>
    </row>
    <row r="12">
      <c r="A12" s="96">
        <v>10.0</v>
      </c>
      <c r="B12" s="96" t="s">
        <v>17</v>
      </c>
      <c r="C12" s="110" t="s">
        <v>39</v>
      </c>
      <c r="D12" s="111" t="s">
        <v>35</v>
      </c>
      <c r="E12" s="106" t="s">
        <v>35</v>
      </c>
      <c r="F12" s="106" t="s">
        <v>35</v>
      </c>
      <c r="G12" s="106" t="s">
        <v>35</v>
      </c>
      <c r="H12" s="103"/>
      <c r="I12" s="104" t="s">
        <v>37</v>
      </c>
    </row>
    <row r="13">
      <c r="A13" s="105">
        <v>11.0</v>
      </c>
      <c r="B13" s="105" t="s">
        <v>18</v>
      </c>
      <c r="C13" s="112" t="s">
        <v>40</v>
      </c>
      <c r="D13" s="113" t="s">
        <v>41</v>
      </c>
      <c r="E13" s="103"/>
      <c r="F13" s="103"/>
      <c r="G13" s="103"/>
      <c r="H13" s="103"/>
      <c r="I13" s="107" t="s">
        <v>37</v>
      </c>
    </row>
    <row r="14">
      <c r="A14" s="96">
        <v>12.0</v>
      </c>
      <c r="B14" s="96" t="s">
        <v>19</v>
      </c>
      <c r="C14" s="106" t="s">
        <v>35</v>
      </c>
      <c r="D14" s="110">
        <f>IF(OR(EXACT(C7,"Y")),1,0)</f>
        <v>0</v>
      </c>
      <c r="E14" s="110">
        <f>IF(OR(EXACT(C9,"Y")),1,0)</f>
        <v>0</v>
      </c>
      <c r="F14" s="110">
        <f t="shared" ref="F14:F16" si="1">D14+E14</f>
        <v>0</v>
      </c>
      <c r="G14" s="103"/>
      <c r="H14" s="103"/>
      <c r="I14" s="104" t="s">
        <v>37</v>
      </c>
    </row>
    <row r="15">
      <c r="A15" s="105">
        <v>13.0</v>
      </c>
      <c r="B15" s="105" t="s">
        <v>20</v>
      </c>
      <c r="C15" s="108" t="s">
        <v>36</v>
      </c>
      <c r="D15" s="114">
        <f t="shared" ref="D15:D16" si="2">IF(OR(EXACT(C4,"Y")),1,0)</f>
        <v>1</v>
      </c>
      <c r="E15" s="110">
        <f>IF(OR(EXACT(C6,"Y")),1,0)</f>
        <v>0</v>
      </c>
      <c r="F15" s="114">
        <f t="shared" si="1"/>
        <v>1</v>
      </c>
      <c r="G15" s="103"/>
      <c r="H15" s="103"/>
      <c r="I15" s="107" t="s">
        <v>37</v>
      </c>
    </row>
    <row r="16">
      <c r="A16" s="96">
        <v>14.0</v>
      </c>
      <c r="B16" s="96" t="s">
        <v>21</v>
      </c>
      <c r="C16" s="106" t="s">
        <v>35</v>
      </c>
      <c r="D16" s="110">
        <f t="shared" si="2"/>
        <v>0</v>
      </c>
      <c r="E16" s="110">
        <f>IF(OR(EXACT(C8,"Y")),1,0)</f>
        <v>0</v>
      </c>
      <c r="F16" s="110">
        <f t="shared" si="1"/>
        <v>0</v>
      </c>
      <c r="G16" s="103"/>
      <c r="H16" s="103"/>
      <c r="I16" s="104" t="s">
        <v>37</v>
      </c>
    </row>
    <row r="17">
      <c r="A17" s="105">
        <v>15.0</v>
      </c>
      <c r="B17" s="105" t="s">
        <v>22</v>
      </c>
      <c r="C17" s="106" t="s">
        <v>35</v>
      </c>
      <c r="D17" s="110">
        <f>IF(OR(AND(F14,OR(F15,F16)),AND(F15,OR(F14,F16)),AND(F16,OR(F14,F15))),1,0)</f>
        <v>0</v>
      </c>
      <c r="E17" s="103"/>
      <c r="F17" s="103"/>
      <c r="G17" s="103"/>
      <c r="H17" s="103"/>
      <c r="I17" s="107" t="s">
        <v>37</v>
      </c>
    </row>
    <row r="18">
      <c r="A18" s="96">
        <v>16.0</v>
      </c>
      <c r="B18" s="96" t="s">
        <v>23</v>
      </c>
      <c r="C18" s="111" t="s">
        <v>35</v>
      </c>
      <c r="D18" s="106" t="s">
        <v>35</v>
      </c>
      <c r="E18" s="106" t="s">
        <v>35</v>
      </c>
      <c r="F18" s="106" t="s">
        <v>35</v>
      </c>
      <c r="G18" s="106" t="s">
        <v>35</v>
      </c>
      <c r="H18" s="103"/>
      <c r="I18" s="115" t="s">
        <v>42</v>
      </c>
    </row>
    <row r="19">
      <c r="A19" s="116">
        <v>17.0</v>
      </c>
      <c r="B19" s="105" t="s">
        <v>24</v>
      </c>
      <c r="C19" s="117" t="s">
        <v>43</v>
      </c>
      <c r="D19" s="117" t="s">
        <v>44</v>
      </c>
      <c r="E19" s="117" t="s">
        <v>45</v>
      </c>
      <c r="F19" s="117" t="s">
        <v>46</v>
      </c>
      <c r="G19" s="118"/>
      <c r="H19" s="119"/>
      <c r="I19" s="107" t="s">
        <v>37</v>
      </c>
    </row>
    <row r="20">
      <c r="A20" s="120">
        <v>18.0</v>
      </c>
      <c r="B20" s="121" t="s">
        <v>25</v>
      </c>
      <c r="C20" s="122" t="str">
        <f>IF(OR(EXACT(C4,"Y"),EXACT(C5,"Y"),EXACT(C6,"Y"),EXACT(C7,"Y"),EXACT(C8,"Y"),EXACT(C9,"Y")),"Y","N")</f>
        <v>Y</v>
      </c>
      <c r="D20" s="103"/>
      <c r="E20" s="103"/>
      <c r="F20" s="103"/>
      <c r="G20" s="103"/>
      <c r="H20" s="103"/>
      <c r="I20" s="104" t="s">
        <v>37</v>
      </c>
    </row>
  </sheetData>
  <mergeCells count="3">
    <mergeCell ref="A2:A3"/>
    <mergeCell ref="B2:B3"/>
    <mergeCell ref="I2:I3"/>
  </mergeCells>
  <conditionalFormatting sqref="C3:C18 E3 G3 D12:G12 D18:G18 C20">
    <cfRule type="cellIs" dxfId="0" priority="1" operator="equal">
      <formula>"n.a."</formula>
    </cfRule>
  </conditionalFormatting>
  <conditionalFormatting sqref="C3:C18 E3 G3 D12:G12 D18:G18 C20">
    <cfRule type="cellIs" dxfId="1" priority="2" operator="equal">
      <formula>"Y"</formula>
    </cfRule>
  </conditionalFormatting>
  <conditionalFormatting sqref="C3:C18 E3 G3 D12:G12 D18:G18 C20">
    <cfRule type="cellIs" dxfId="2" priority="3" operator="equal">
      <formula>"N"</formula>
    </cfRule>
  </conditionalFormatting>
  <conditionalFormatting sqref="C10">
    <cfRule type="cellIs" dxfId="1" priority="4" operator="greaterThan">
      <formula>0</formula>
    </cfRule>
  </conditionalFormatting>
  <conditionalFormatting sqref="C10">
    <cfRule type="cellIs" dxfId="2" priority="5" operator="lessThan">
      <formula>1</formula>
    </cfRule>
  </conditionalFormatting>
  <conditionalFormatting sqref="D14:D17 E14:F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C4:C9 C11">
      <formula1>"n.a.,Y,N"</formula1>
    </dataValidation>
    <dataValidation type="list" allowBlank="1" showInputMessage="1" prompt="Click and enter a value from the list of items" sqref="C10">
      <formula1>"n.a.,0,1,2,3,4,5"</formula1>
    </dataValidation>
    <dataValidation type="list" allowBlank="1" sqref="C18:G18">
      <formula1>"Automotive,Aerospace,Railway,Maritime,Construction,Digital Life,Manufacturing,application domain independent,n.a."</formula1>
    </dataValidation>
    <dataValidation type="list" allowBlank="1" showErrorMessage="1" sqref="C12:G12">
      <formula1>"n.a.,Requirements,Modelling,Coding,Testing,Monitoring,Others"</formula1>
    </dataValidation>
    <dataValidation type="list" allowBlank="1" showErrorMessage="1" sqref="C3 E3 G3">
      <formula1>"n.a.,MDE,DevOps,AI/ML"</formula1>
    </dataValidation>
    <dataValidation type="list" allowBlank="1" showErrorMessage="1" sqref="D3 F3 H3">
      <formula1>"n.a.,Product,Process,Resource"</formula1>
    </dataValidation>
    <dataValidation type="list" allowBlank="1" sqref="C13">
      <formula1>"n.a.,Journal,Conference,Workshop,Book Chapter"</formula1>
    </dataValidation>
    <dataValidation type="list" allowBlank="1" showErrorMessage="1" sqref="C14:C17">
      <formula1>"n.a.,Y,N,Partially"</formula1>
    </dataValidation>
    <dataValidation type="list" allowBlank="1" sqref="C20">
      <formula1>"n.a.,Y,N"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2" max="2" width="2.88"/>
    <col customWidth="1" min="3" max="3" width="61.63"/>
    <col customWidth="1" min="4" max="4" width="10.25"/>
    <col customWidth="1" min="5" max="5" width="11.38"/>
    <col customWidth="1" min="6" max="6" width="10.25"/>
    <col customWidth="1" min="7" max="7" width="11.5"/>
    <col customWidth="1" min="8" max="8" width="10.75"/>
    <col customWidth="1" min="9" max="21" width="11.0"/>
    <col customWidth="1" min="22" max="22" width="78.38"/>
  </cols>
  <sheetData>
    <row r="1">
      <c r="A1" s="123" t="s">
        <v>47</v>
      </c>
      <c r="B1" s="123" t="s">
        <v>0</v>
      </c>
      <c r="C1" s="124" t="s">
        <v>1</v>
      </c>
      <c r="D1" s="125"/>
      <c r="E1" s="125"/>
      <c r="F1" s="125"/>
      <c r="G1" s="125"/>
      <c r="H1" s="125"/>
      <c r="I1" s="125"/>
      <c r="J1" s="125"/>
      <c r="K1" s="125"/>
      <c r="L1" s="125"/>
      <c r="M1" s="125"/>
      <c r="N1" s="125"/>
      <c r="O1" s="125"/>
      <c r="P1" s="125"/>
      <c r="Q1" s="125"/>
      <c r="R1" s="125"/>
      <c r="S1" s="125"/>
      <c r="T1" s="125"/>
      <c r="U1" s="125"/>
      <c r="V1" s="126" t="s">
        <v>2</v>
      </c>
    </row>
    <row r="2">
      <c r="A2" s="127" t="s">
        <v>48</v>
      </c>
      <c r="B2" s="128">
        <v>1.0</v>
      </c>
      <c r="C2" s="129" t="s">
        <v>6</v>
      </c>
      <c r="D2" s="130" t="s">
        <v>7</v>
      </c>
      <c r="E2" s="130" t="s">
        <v>8</v>
      </c>
      <c r="F2" s="130" t="s">
        <v>7</v>
      </c>
      <c r="G2" s="130" t="s">
        <v>8</v>
      </c>
      <c r="H2" s="130" t="s">
        <v>7</v>
      </c>
      <c r="I2" s="130" t="s">
        <v>8</v>
      </c>
      <c r="J2" s="130" t="s">
        <v>7</v>
      </c>
      <c r="K2" s="130" t="s">
        <v>8</v>
      </c>
      <c r="L2" s="130" t="s">
        <v>7</v>
      </c>
      <c r="M2" s="130" t="s">
        <v>8</v>
      </c>
      <c r="N2" s="130" t="s">
        <v>7</v>
      </c>
      <c r="O2" s="130" t="s">
        <v>8</v>
      </c>
      <c r="P2" s="130" t="s">
        <v>7</v>
      </c>
      <c r="Q2" s="130" t="s">
        <v>8</v>
      </c>
      <c r="R2" s="130" t="s">
        <v>7</v>
      </c>
      <c r="S2" s="130" t="s">
        <v>8</v>
      </c>
      <c r="T2" s="130" t="s">
        <v>7</v>
      </c>
      <c r="U2" s="130" t="s">
        <v>8</v>
      </c>
      <c r="V2" s="131" t="s">
        <v>31</v>
      </c>
    </row>
    <row r="3">
      <c r="B3" s="98"/>
      <c r="C3" s="98"/>
      <c r="D3" s="99" t="s">
        <v>32</v>
      </c>
      <c r="E3" s="99" t="s">
        <v>33</v>
      </c>
      <c r="F3" s="99" t="s">
        <v>34</v>
      </c>
      <c r="G3" s="99" t="s">
        <v>33</v>
      </c>
      <c r="H3" s="132" t="s">
        <v>35</v>
      </c>
      <c r="I3" s="132" t="s">
        <v>35</v>
      </c>
      <c r="J3" s="132" t="s">
        <v>35</v>
      </c>
      <c r="K3" s="132" t="s">
        <v>35</v>
      </c>
      <c r="L3" s="132" t="s">
        <v>35</v>
      </c>
      <c r="M3" s="132" t="s">
        <v>35</v>
      </c>
      <c r="N3" s="132" t="s">
        <v>35</v>
      </c>
      <c r="O3" s="132" t="s">
        <v>35</v>
      </c>
      <c r="P3" s="132" t="s">
        <v>35</v>
      </c>
      <c r="Q3" s="132" t="s">
        <v>35</v>
      </c>
      <c r="R3" s="132" t="s">
        <v>35</v>
      </c>
      <c r="S3" s="132" t="s">
        <v>35</v>
      </c>
      <c r="T3" s="132" t="s">
        <v>35</v>
      </c>
      <c r="U3" s="132" t="s">
        <v>35</v>
      </c>
      <c r="V3" s="101"/>
    </row>
    <row r="4">
      <c r="A4" s="127">
        <v>1.0</v>
      </c>
      <c r="B4" s="133">
        <v>2.0</v>
      </c>
      <c r="C4" s="134" t="s">
        <v>9</v>
      </c>
      <c r="D4" s="102" t="s">
        <v>36</v>
      </c>
      <c r="E4" s="135"/>
      <c r="F4" s="135"/>
      <c r="G4" s="135"/>
      <c r="H4" s="135"/>
      <c r="I4" s="135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7" t="s">
        <v>37</v>
      </c>
    </row>
    <row r="5">
      <c r="A5" s="138">
        <v>1.0</v>
      </c>
      <c r="B5" s="139">
        <v>3.0</v>
      </c>
      <c r="C5" s="140" t="s">
        <v>10</v>
      </c>
      <c r="D5" s="141" t="s">
        <v>35</v>
      </c>
      <c r="E5" s="142"/>
      <c r="F5" s="142"/>
      <c r="G5" s="142"/>
      <c r="H5" s="142"/>
      <c r="I5" s="142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4" t="s">
        <v>37</v>
      </c>
    </row>
    <row r="6">
      <c r="A6" s="127">
        <v>1.0</v>
      </c>
      <c r="B6" s="133">
        <v>4.0</v>
      </c>
      <c r="C6" s="134" t="s">
        <v>11</v>
      </c>
      <c r="D6" s="145" t="s">
        <v>35</v>
      </c>
      <c r="E6" s="142"/>
      <c r="F6" s="142"/>
      <c r="G6" s="142"/>
      <c r="H6" s="142"/>
      <c r="I6" s="142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37" t="s">
        <v>37</v>
      </c>
    </row>
    <row r="7">
      <c r="A7" s="138">
        <v>1.0</v>
      </c>
      <c r="B7" s="146">
        <v>5.0</v>
      </c>
      <c r="C7" s="147" t="s">
        <v>12</v>
      </c>
      <c r="D7" s="148" t="s">
        <v>35</v>
      </c>
      <c r="E7" s="149"/>
      <c r="F7" s="149"/>
      <c r="G7" s="149"/>
      <c r="H7" s="149"/>
      <c r="I7" s="149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4" t="s">
        <v>37</v>
      </c>
    </row>
    <row r="8">
      <c r="A8" s="127">
        <v>1.0</v>
      </c>
      <c r="B8" s="150">
        <v>6.0</v>
      </c>
      <c r="C8" s="151" t="s">
        <v>13</v>
      </c>
      <c r="D8" s="152" t="s">
        <v>35</v>
      </c>
      <c r="E8" s="149"/>
      <c r="F8" s="149"/>
      <c r="G8" s="149"/>
      <c r="H8" s="149"/>
      <c r="I8" s="149"/>
      <c r="J8" s="143"/>
      <c r="K8" s="143"/>
      <c r="L8" s="143"/>
      <c r="M8" s="143"/>
      <c r="N8" s="143"/>
      <c r="O8" s="143"/>
      <c r="P8" s="143"/>
      <c r="Q8" s="143"/>
      <c r="R8" s="143"/>
      <c r="S8" s="143"/>
      <c r="T8" s="143"/>
      <c r="U8" s="143"/>
      <c r="V8" s="137" t="s">
        <v>37</v>
      </c>
    </row>
    <row r="9">
      <c r="A9" s="138">
        <v>1.0</v>
      </c>
      <c r="B9" s="146">
        <v>7.0</v>
      </c>
      <c r="C9" s="147" t="s">
        <v>14</v>
      </c>
      <c r="D9" s="148" t="s">
        <v>35</v>
      </c>
      <c r="E9" s="149"/>
      <c r="F9" s="149"/>
      <c r="G9" s="149"/>
      <c r="H9" s="149"/>
      <c r="I9" s="149"/>
      <c r="J9" s="143"/>
      <c r="K9" s="143"/>
      <c r="L9" s="143"/>
      <c r="M9" s="143"/>
      <c r="N9" s="143"/>
      <c r="O9" s="143"/>
      <c r="P9" s="143"/>
      <c r="Q9" s="143"/>
      <c r="R9" s="143"/>
      <c r="S9" s="143"/>
      <c r="T9" s="143"/>
      <c r="U9" s="143"/>
      <c r="V9" s="144" t="s">
        <v>37</v>
      </c>
    </row>
    <row r="10">
      <c r="A10" s="127">
        <v>2.0</v>
      </c>
      <c r="B10" s="150">
        <v>8.0</v>
      </c>
      <c r="C10" s="150" t="s">
        <v>15</v>
      </c>
      <c r="D10" s="152">
        <v>0.0</v>
      </c>
      <c r="E10" s="153"/>
      <c r="F10" s="153"/>
      <c r="G10" s="153"/>
      <c r="H10" s="153"/>
      <c r="I10" s="153"/>
      <c r="J10" s="136"/>
      <c r="K10" s="136"/>
      <c r="L10" s="136"/>
      <c r="M10" s="136"/>
      <c r="N10" s="136"/>
      <c r="O10" s="136"/>
      <c r="P10" s="136"/>
      <c r="Q10" s="136"/>
      <c r="R10" s="136"/>
      <c r="S10" s="136"/>
      <c r="T10" s="136"/>
      <c r="U10" s="136"/>
      <c r="V10" s="137" t="s">
        <v>37</v>
      </c>
    </row>
    <row r="11">
      <c r="A11" s="138">
        <v>2.0</v>
      </c>
      <c r="B11" s="146">
        <v>9.0</v>
      </c>
      <c r="C11" s="154" t="s">
        <v>16</v>
      </c>
      <c r="D11" s="155" t="s">
        <v>38</v>
      </c>
      <c r="E11" s="153"/>
      <c r="F11" s="153"/>
      <c r="G11" s="153"/>
      <c r="H11" s="153"/>
      <c r="I11" s="153"/>
      <c r="J11" s="136"/>
      <c r="K11" s="136"/>
      <c r="L11" s="136"/>
      <c r="M11" s="136"/>
      <c r="N11" s="136"/>
      <c r="O11" s="136"/>
      <c r="P11" s="136"/>
      <c r="Q11" s="136"/>
      <c r="R11" s="136"/>
      <c r="S11" s="136"/>
      <c r="T11" s="136"/>
      <c r="U11" s="136"/>
      <c r="V11" s="144" t="s">
        <v>37</v>
      </c>
    </row>
    <row r="12">
      <c r="A12" s="127" t="s">
        <v>48</v>
      </c>
      <c r="B12" s="150">
        <v>10.0</v>
      </c>
      <c r="C12" s="150" t="s">
        <v>17</v>
      </c>
      <c r="D12" s="152" t="s">
        <v>35</v>
      </c>
      <c r="E12" s="152" t="s">
        <v>35</v>
      </c>
      <c r="F12" s="152" t="s">
        <v>35</v>
      </c>
      <c r="G12" s="152" t="s">
        <v>35</v>
      </c>
      <c r="H12" s="152" t="s">
        <v>35</v>
      </c>
      <c r="I12" s="153"/>
      <c r="J12" s="136"/>
      <c r="K12" s="136"/>
      <c r="L12" s="136"/>
      <c r="M12" s="136"/>
      <c r="N12" s="136"/>
      <c r="O12" s="136"/>
      <c r="P12" s="136"/>
      <c r="Q12" s="136"/>
      <c r="R12" s="136"/>
      <c r="S12" s="136"/>
      <c r="T12" s="136"/>
      <c r="U12" s="136"/>
      <c r="V12" s="137" t="s">
        <v>37</v>
      </c>
    </row>
    <row r="13">
      <c r="A13" s="138">
        <v>3.0</v>
      </c>
      <c r="B13" s="146">
        <v>11.0</v>
      </c>
      <c r="C13" s="146" t="s">
        <v>18</v>
      </c>
      <c r="D13" s="148" t="s">
        <v>35</v>
      </c>
      <c r="E13" s="156"/>
      <c r="F13" s="157"/>
      <c r="G13" s="157"/>
      <c r="H13" s="153"/>
      <c r="I13" s="153"/>
      <c r="J13" s="136"/>
      <c r="K13" s="136"/>
      <c r="L13" s="136"/>
      <c r="M13" s="136"/>
      <c r="N13" s="136"/>
      <c r="O13" s="136"/>
      <c r="P13" s="136"/>
      <c r="Q13" s="136"/>
      <c r="R13" s="136"/>
      <c r="S13" s="136"/>
      <c r="T13" s="136"/>
      <c r="U13" s="136"/>
      <c r="V13" s="144" t="s">
        <v>37</v>
      </c>
    </row>
    <row r="14">
      <c r="A14" s="127">
        <v>1.0</v>
      </c>
      <c r="B14" s="150">
        <v>12.0</v>
      </c>
      <c r="C14" s="150" t="s">
        <v>19</v>
      </c>
      <c r="D14" s="158" t="str">
        <f>IF(G14&gt;0,"Y","n.a.")</f>
        <v>n.a.</v>
      </c>
      <c r="E14" s="159">
        <f>IF(OR(EXACT(D7,"Y")),1,0)</f>
        <v>0</v>
      </c>
      <c r="F14" s="159">
        <f>IF(OR(EXACT(D9,"Y")),1,0)</f>
        <v>0</v>
      </c>
      <c r="G14" s="159">
        <f t="shared" ref="G14:G16" si="1">E14+F14</f>
        <v>0</v>
      </c>
      <c r="H14" s="160"/>
      <c r="I14" s="153"/>
      <c r="J14" s="136"/>
      <c r="K14" s="136"/>
      <c r="L14" s="136"/>
      <c r="M14" s="136"/>
      <c r="N14" s="136"/>
      <c r="O14" s="136"/>
      <c r="P14" s="136"/>
      <c r="Q14" s="136"/>
      <c r="R14" s="136"/>
      <c r="S14" s="136"/>
      <c r="T14" s="136"/>
      <c r="U14" s="136"/>
      <c r="V14" s="137" t="s">
        <v>37</v>
      </c>
    </row>
    <row r="15">
      <c r="A15" s="138">
        <v>1.0</v>
      </c>
      <c r="B15" s="146">
        <v>13.0</v>
      </c>
      <c r="C15" s="146" t="s">
        <v>20</v>
      </c>
      <c r="D15" s="161" t="s">
        <v>36</v>
      </c>
      <c r="E15" s="162">
        <f t="shared" ref="E15:E16" si="2">IF(OR(EXACT(D4,"Y")),1,0)</f>
        <v>1</v>
      </c>
      <c r="F15" s="162">
        <f>IF(OR(EXACT(D6,"Y")),1,0)</f>
        <v>0</v>
      </c>
      <c r="G15" s="162">
        <f t="shared" si="1"/>
        <v>1</v>
      </c>
      <c r="H15" s="160"/>
      <c r="I15" s="153"/>
      <c r="J15" s="136"/>
      <c r="K15" s="136"/>
      <c r="L15" s="136"/>
      <c r="M15" s="136"/>
      <c r="N15" s="136"/>
      <c r="O15" s="136"/>
      <c r="P15" s="136"/>
      <c r="Q15" s="136"/>
      <c r="R15" s="136"/>
      <c r="S15" s="136"/>
      <c r="T15" s="136"/>
      <c r="U15" s="136"/>
      <c r="V15" s="144" t="s">
        <v>37</v>
      </c>
    </row>
    <row r="16">
      <c r="A16" s="127">
        <v>1.0</v>
      </c>
      <c r="B16" s="150">
        <v>14.0</v>
      </c>
      <c r="C16" s="150" t="s">
        <v>21</v>
      </c>
      <c r="D16" s="158" t="str">
        <f>IF(G16&gt;0,"Y","n.a.")</f>
        <v>n.a.</v>
      </c>
      <c r="E16" s="159">
        <f t="shared" si="2"/>
        <v>0</v>
      </c>
      <c r="F16" s="159">
        <f>IF(OR(EXACT(D8,"Y")),1,0)</f>
        <v>0</v>
      </c>
      <c r="G16" s="159">
        <f t="shared" si="1"/>
        <v>0</v>
      </c>
      <c r="H16" s="160"/>
      <c r="I16" s="153"/>
      <c r="J16" s="136"/>
      <c r="K16" s="136"/>
      <c r="L16" s="136"/>
      <c r="M16" s="136"/>
      <c r="N16" s="136"/>
      <c r="O16" s="136"/>
      <c r="P16" s="136"/>
      <c r="Q16" s="136"/>
      <c r="R16" s="136"/>
      <c r="S16" s="136"/>
      <c r="T16" s="136"/>
      <c r="U16" s="136"/>
      <c r="V16" s="137" t="s">
        <v>37</v>
      </c>
    </row>
    <row r="17">
      <c r="A17" s="138">
        <v>1.0</v>
      </c>
      <c r="B17" s="146">
        <v>15.0</v>
      </c>
      <c r="C17" s="146" t="s">
        <v>22</v>
      </c>
      <c r="D17" s="161" t="str">
        <f>IF(E17&gt;0,"Y","n.a.")</f>
        <v>n.a.</v>
      </c>
      <c r="E17" s="162">
        <f>IF(OR(AND(G14,OR(G15,G16)),AND(G15,OR(G14,G16)),AND(G16,OR(G14,G15))),1,0)</f>
        <v>0</v>
      </c>
      <c r="F17" s="163"/>
      <c r="G17" s="135"/>
      <c r="H17" s="153"/>
      <c r="I17" s="153"/>
      <c r="J17" s="136"/>
      <c r="K17" s="136"/>
      <c r="L17" s="136"/>
      <c r="M17" s="136"/>
      <c r="N17" s="136"/>
      <c r="O17" s="136"/>
      <c r="P17" s="136"/>
      <c r="Q17" s="136"/>
      <c r="R17" s="136"/>
      <c r="S17" s="136"/>
      <c r="T17" s="136"/>
      <c r="U17" s="136"/>
      <c r="V17" s="144" t="s">
        <v>37</v>
      </c>
    </row>
    <row r="18">
      <c r="A18" s="127">
        <v>3.0</v>
      </c>
      <c r="B18" s="164">
        <v>16.0</v>
      </c>
      <c r="C18" s="133" t="s">
        <v>23</v>
      </c>
      <c r="D18" s="145" t="s">
        <v>35</v>
      </c>
      <c r="E18" s="145" t="s">
        <v>35</v>
      </c>
      <c r="F18" s="145" t="s">
        <v>35</v>
      </c>
      <c r="G18" s="145" t="s">
        <v>35</v>
      </c>
      <c r="H18" s="145" t="s">
        <v>35</v>
      </c>
      <c r="I18" s="153"/>
      <c r="J18" s="136"/>
      <c r="K18" s="136"/>
      <c r="L18" s="136"/>
      <c r="M18" s="136"/>
      <c r="N18" s="136"/>
      <c r="O18" s="136"/>
      <c r="P18" s="136"/>
      <c r="Q18" s="136"/>
      <c r="R18" s="136"/>
      <c r="S18" s="136"/>
      <c r="T18" s="136"/>
      <c r="U18" s="136"/>
      <c r="V18" s="137" t="s">
        <v>37</v>
      </c>
    </row>
    <row r="19">
      <c r="A19" s="138">
        <v>3.0</v>
      </c>
      <c r="B19" s="165">
        <v>17.0</v>
      </c>
      <c r="C19" s="165" t="s">
        <v>24</v>
      </c>
      <c r="D19" s="166"/>
      <c r="E19" s="166"/>
      <c r="F19" s="167"/>
      <c r="G19" s="167"/>
      <c r="H19" s="167"/>
      <c r="I19" s="168"/>
      <c r="J19" s="169"/>
      <c r="K19" s="169"/>
      <c r="L19" s="169"/>
      <c r="M19" s="169"/>
      <c r="N19" s="169"/>
      <c r="O19" s="169"/>
      <c r="P19" s="169"/>
      <c r="Q19" s="169"/>
      <c r="R19" s="169"/>
      <c r="S19" s="169"/>
      <c r="T19" s="169"/>
      <c r="U19" s="169"/>
      <c r="V19" s="170" t="s">
        <v>37</v>
      </c>
    </row>
    <row r="20">
      <c r="A20" s="171"/>
      <c r="B20" s="171">
        <v>18.0</v>
      </c>
      <c r="C20" s="172" t="s">
        <v>25</v>
      </c>
      <c r="D20" s="173" t="str">
        <f>IF(OR(EXACT(D4,"Y"),EXACT(D5,"Y"),EXACT(D6,"Y"),EXACT(D7,"Y"),EXACT(D8,"Y"),EXACT(D9,"Y")),"Y","N")</f>
        <v>Y</v>
      </c>
      <c r="E20" s="174"/>
      <c r="F20" s="174"/>
      <c r="G20" s="174"/>
      <c r="H20" s="174"/>
      <c r="I20" s="174"/>
      <c r="J20" s="175"/>
      <c r="K20" s="175"/>
      <c r="L20" s="175"/>
      <c r="M20" s="175"/>
      <c r="N20" s="175"/>
      <c r="O20" s="175"/>
      <c r="P20" s="175"/>
      <c r="Q20" s="175"/>
      <c r="R20" s="175"/>
      <c r="S20" s="175"/>
      <c r="T20" s="175"/>
      <c r="U20" s="175"/>
      <c r="V20" s="137" t="s">
        <v>37</v>
      </c>
    </row>
    <row r="21">
      <c r="A21" s="176">
        <v>4.0</v>
      </c>
      <c r="B21" s="177">
        <v>19.0</v>
      </c>
      <c r="C21" s="177" t="s">
        <v>49</v>
      </c>
      <c r="D21" s="178" t="s">
        <v>50</v>
      </c>
      <c r="E21" s="179"/>
      <c r="F21" s="179"/>
      <c r="G21" s="179"/>
      <c r="H21" s="179"/>
      <c r="I21" s="179"/>
      <c r="J21" s="179"/>
      <c r="K21" s="179"/>
      <c r="L21" s="179"/>
      <c r="M21" s="179"/>
      <c r="N21" s="179"/>
      <c r="O21" s="179"/>
      <c r="P21" s="179"/>
      <c r="Q21" s="179"/>
      <c r="R21" s="179"/>
      <c r="S21" s="179"/>
      <c r="T21" s="179"/>
      <c r="U21" s="179"/>
      <c r="V21" s="180"/>
    </row>
    <row r="22">
      <c r="D22" s="178" t="s">
        <v>51</v>
      </c>
      <c r="E22" s="181"/>
      <c r="F22" s="181"/>
      <c r="G22" s="181"/>
      <c r="H22" s="181"/>
      <c r="I22" s="181"/>
      <c r="J22" s="181"/>
      <c r="K22" s="181"/>
      <c r="L22" s="181"/>
      <c r="M22" s="181"/>
      <c r="N22" s="181"/>
      <c r="O22" s="181"/>
      <c r="P22" s="181"/>
      <c r="Q22" s="181"/>
      <c r="R22" s="181"/>
      <c r="S22" s="181"/>
      <c r="T22" s="181"/>
      <c r="U22" s="181"/>
      <c r="V22" s="182"/>
    </row>
    <row r="23">
      <c r="D23" s="183"/>
      <c r="E23" s="179"/>
      <c r="F23" s="179"/>
      <c r="G23" s="179"/>
      <c r="H23" s="179"/>
      <c r="I23" s="179"/>
      <c r="J23" s="179"/>
      <c r="K23" s="179"/>
      <c r="L23" s="179"/>
      <c r="M23" s="179"/>
      <c r="N23" s="179"/>
      <c r="O23" s="179"/>
      <c r="P23" s="179"/>
      <c r="Q23" s="179"/>
      <c r="R23" s="179"/>
      <c r="S23" s="179"/>
      <c r="T23" s="179"/>
      <c r="U23" s="179"/>
      <c r="V23" s="180"/>
    </row>
    <row r="24">
      <c r="D24" s="183"/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2"/>
    </row>
    <row r="25">
      <c r="A25" s="184"/>
      <c r="B25" s="184"/>
      <c r="C25" s="185" t="s">
        <v>52</v>
      </c>
      <c r="D25" s="185" t="s">
        <v>53</v>
      </c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</row>
    <row r="26">
      <c r="A26" s="186" t="s">
        <v>54</v>
      </c>
      <c r="B26" s="187"/>
      <c r="C26" s="188" t="s">
        <v>55</v>
      </c>
      <c r="D26" s="189"/>
      <c r="E26" s="189"/>
      <c r="F26" s="189"/>
      <c r="G26" s="189"/>
      <c r="H26" s="189"/>
      <c r="I26" s="189"/>
      <c r="J26" s="189"/>
      <c r="K26" s="189"/>
      <c r="L26" s="189"/>
      <c r="M26" s="189"/>
      <c r="N26" s="189"/>
      <c r="O26" s="189"/>
      <c r="P26" s="189"/>
      <c r="Q26" s="189"/>
      <c r="R26" s="189"/>
      <c r="S26" s="189"/>
      <c r="T26" s="189"/>
      <c r="U26" s="189"/>
      <c r="V26" s="190"/>
    </row>
    <row r="27">
      <c r="A27" s="186" t="s">
        <v>56</v>
      </c>
      <c r="B27" s="187"/>
      <c r="C27" s="188" t="s">
        <v>57</v>
      </c>
      <c r="D27" s="191"/>
      <c r="E27" s="191"/>
      <c r="F27" s="191"/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  <c r="S27" s="191"/>
      <c r="T27" s="191"/>
      <c r="U27" s="191"/>
      <c r="V27" s="192"/>
    </row>
    <row r="28">
      <c r="A28" s="186" t="s">
        <v>58</v>
      </c>
      <c r="B28" s="187"/>
      <c r="C28" s="188" t="s">
        <v>57</v>
      </c>
      <c r="D28" s="189"/>
      <c r="E28" s="189"/>
      <c r="F28" s="189"/>
      <c r="G28" s="189"/>
      <c r="H28" s="189"/>
      <c r="I28" s="189"/>
      <c r="J28" s="189"/>
      <c r="K28" s="189"/>
      <c r="L28" s="189"/>
      <c r="M28" s="189"/>
      <c r="N28" s="189"/>
      <c r="O28" s="189"/>
      <c r="P28" s="189"/>
      <c r="Q28" s="189"/>
      <c r="R28" s="189"/>
      <c r="S28" s="189"/>
      <c r="T28" s="189"/>
      <c r="U28" s="189"/>
      <c r="V28" s="190"/>
    </row>
    <row r="29">
      <c r="A29" s="186" t="s">
        <v>59</v>
      </c>
      <c r="B29" s="187"/>
      <c r="C29" s="188" t="s">
        <v>57</v>
      </c>
      <c r="D29" s="191"/>
      <c r="E29" s="191"/>
      <c r="F29" s="191"/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  <c r="S29" s="191"/>
      <c r="T29" s="191"/>
      <c r="U29" s="191"/>
      <c r="V29" s="192"/>
    </row>
    <row r="30">
      <c r="A30" s="193"/>
      <c r="B30" s="193"/>
      <c r="C30" s="193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94"/>
      <c r="B31" s="194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</row>
    <row r="32">
      <c r="A32" s="195" t="s">
        <v>60</v>
      </c>
      <c r="B32" s="196"/>
      <c r="C32" s="196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</row>
    <row r="33">
      <c r="A33" s="198" t="s">
        <v>54</v>
      </c>
      <c r="B33" s="198"/>
      <c r="C33" s="198" t="s">
        <v>61</v>
      </c>
      <c r="D33" s="199"/>
      <c r="E33" s="199"/>
      <c r="F33" s="199"/>
      <c r="G33" s="199"/>
      <c r="H33" s="199"/>
      <c r="I33" s="199"/>
      <c r="J33" s="199"/>
      <c r="K33" s="199"/>
      <c r="L33" s="199"/>
      <c r="M33" s="199"/>
      <c r="N33" s="199"/>
      <c r="O33" s="199"/>
      <c r="P33" s="199"/>
      <c r="Q33" s="199"/>
      <c r="R33" s="199"/>
      <c r="S33" s="199"/>
      <c r="T33" s="199"/>
      <c r="U33" s="199"/>
      <c r="V33" s="199"/>
    </row>
    <row r="34">
      <c r="A34" s="196" t="s">
        <v>56</v>
      </c>
      <c r="B34" s="196"/>
      <c r="C34" s="196" t="s">
        <v>62</v>
      </c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</row>
    <row r="35">
      <c r="A35" s="198" t="s">
        <v>58</v>
      </c>
      <c r="B35" s="198"/>
      <c r="C35" s="198" t="s">
        <v>63</v>
      </c>
      <c r="D35" s="199"/>
      <c r="E35" s="199"/>
      <c r="F35" s="199"/>
      <c r="G35" s="199"/>
      <c r="H35" s="199"/>
      <c r="I35" s="199"/>
      <c r="J35" s="199"/>
      <c r="K35" s="199"/>
      <c r="L35" s="199"/>
      <c r="M35" s="199"/>
      <c r="N35" s="199"/>
      <c r="O35" s="199"/>
      <c r="P35" s="199"/>
      <c r="Q35" s="199"/>
      <c r="R35" s="199"/>
      <c r="S35" s="199"/>
      <c r="T35" s="199"/>
      <c r="U35" s="199"/>
      <c r="V35" s="199"/>
    </row>
    <row r="36">
      <c r="A36" s="196" t="s">
        <v>59</v>
      </c>
      <c r="B36" s="196"/>
      <c r="C36" s="196" t="s">
        <v>64</v>
      </c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</row>
    <row r="37">
      <c r="A37" s="194"/>
      <c r="B37" s="194"/>
      <c r="C37" s="194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</row>
    <row r="38">
      <c r="A38" s="193"/>
      <c r="B38" s="193"/>
      <c r="C38" s="193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94"/>
      <c r="B39" s="194"/>
      <c r="C39" s="194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</row>
    <row r="40">
      <c r="A40" s="193"/>
      <c r="B40" s="193"/>
      <c r="C40" s="193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</sheetData>
  <mergeCells count="16">
    <mergeCell ref="D21:V21"/>
    <mergeCell ref="D22:V22"/>
    <mergeCell ref="D23:V23"/>
    <mergeCell ref="D24:V24"/>
    <mergeCell ref="D25:I25"/>
    <mergeCell ref="C26:V26"/>
    <mergeCell ref="C27:V27"/>
    <mergeCell ref="C28:V28"/>
    <mergeCell ref="C29:V29"/>
    <mergeCell ref="A2:A3"/>
    <mergeCell ref="B2:B3"/>
    <mergeCell ref="C2:C3"/>
    <mergeCell ref="V2:V3"/>
    <mergeCell ref="A21:A24"/>
    <mergeCell ref="B21:B24"/>
    <mergeCell ref="C21:C24"/>
  </mergeCells>
  <conditionalFormatting sqref="D3:D18 F3 H3 J3 L3 N3 P3 R3 T3 E12:H12 E18:H18 D20">
    <cfRule type="cellIs" dxfId="0" priority="1" operator="equal">
      <formula>"n.a."</formula>
    </cfRule>
  </conditionalFormatting>
  <conditionalFormatting sqref="D3:D18 F3 H3 J3 L3 N3 P3 R3 T3 E12:H12 E18:H18 D20">
    <cfRule type="cellIs" dxfId="1" priority="2" operator="equal">
      <formula>"Y"</formula>
    </cfRule>
  </conditionalFormatting>
  <conditionalFormatting sqref="D3:D18 F3 H3 J3 L3 N3 P3 R3 T3 E12:H12 E18:H18 D20">
    <cfRule type="cellIs" dxfId="2" priority="3" operator="equal">
      <formula>"N"</formula>
    </cfRule>
  </conditionalFormatting>
  <conditionalFormatting sqref="D10">
    <cfRule type="cellIs" dxfId="1" priority="4" operator="greaterThan">
      <formula>0</formula>
    </cfRule>
  </conditionalFormatting>
  <conditionalFormatting sqref="D10">
    <cfRule type="cellIs" dxfId="2" priority="5" operator="lessThan">
      <formula>1</formula>
    </cfRule>
  </conditionalFormatting>
  <conditionalFormatting sqref="E14:E17 F14:G16">
    <cfRule type="colorScale" priority="6">
      <colorScale>
        <cfvo type="formula" val="0"/>
        <cfvo type="formula" val="1"/>
        <cfvo type="formula" val="2"/>
        <color rgb="FFFFFFFF"/>
        <color rgb="FFB6D7A8"/>
        <color rgb="FF6AA84F"/>
      </colorScale>
    </cfRule>
  </conditionalFormatting>
  <dataValidations>
    <dataValidation type="list" allowBlank="1" showErrorMessage="1" sqref="D4:D9 D11">
      <formula1>"n.a.,Y,N"</formula1>
    </dataValidation>
    <dataValidation type="list" allowBlank="1" showInputMessage="1" prompt="Click and enter a value from the list of items" sqref="D10">
      <formula1>"n.a.,0,1,2,3,4,5"</formula1>
    </dataValidation>
    <dataValidation type="list" allowBlank="1" sqref="D18:H18">
      <formula1>"Automotive,Aerospace,Railway,Maritime,Construction,Digital Life,Manufacturing,application domain independent,n.a."</formula1>
    </dataValidation>
    <dataValidation type="list" allowBlank="1" showErrorMessage="1" sqref="D12:H12">
      <formula1>"n.a.,Requirements,Modelling,Coding,Testing,Monitoring,Others"</formula1>
    </dataValidation>
    <dataValidation type="list" allowBlank="1" showErrorMessage="1" sqref="D25">
      <formula1>"n.a.,Hugo Bruneliere,Massimo Tisi,Abel Gomez,Joan Giner,Antonio Cicchetti,Wasif Afzal,Fernando Herrera,Luca Berardinelli,Gilles Madi,Manuel Wimmer,Romina Eramo,Vittoriano Mutillo,Bilal Said,Etienne Brosse,Luca Pulina,Laura Pandolfo,Mehrdad Saadatmand,Pasq"&amp;"ualina Potena,Sandra König"</formula1>
    </dataValidation>
    <dataValidation type="list" allowBlank="1" showErrorMessage="1" sqref="D3 F3 H3 J3 L3 N3 P3 R3 T3">
      <formula1>"n.a.,MDE,DevOps,AI/ML"</formula1>
    </dataValidation>
    <dataValidation type="list" allowBlank="1" showErrorMessage="1" sqref="E3 G3 I3 K3 M3 O3 Q3 S3 U3">
      <formula1>"n.a.,Product,Process,Resource"</formula1>
    </dataValidation>
    <dataValidation type="list" allowBlank="1" sqref="D13">
      <formula1>"n.a.,Journal,Conference,Workshop,Book Chapter"</formula1>
    </dataValidation>
    <dataValidation type="list" allowBlank="1" showErrorMessage="1" sqref="D14:D17">
      <formula1>"n.a.,Y,N,Partially"</formula1>
    </dataValidation>
    <dataValidation type="list" allowBlank="1" sqref="D20">
      <formula1>"n.a.,Y,N"</formula1>
    </dataValidation>
  </dataValidations>
  <drawing r:id="rId1"/>
</worksheet>
</file>