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<sst xmlns="http://schemas.openxmlformats.org/spreadsheetml/2006/main" count="218" uniqueCount="55">
  <si>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</si>
  <si>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</si>
  <si>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</si>
  <si>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</si>
  <si>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</si>
  <si>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</si>
  <si>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</si>
  <si>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</si>
  <si>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</si>
  <si>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</si>
  <si>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</si>
  <si>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</si>
  <si>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</si>
  <si>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</si>
  <si>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</si>
  <si>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</si>
  <si>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</si>
  <si>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</si>
  <si>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</si>
  <si>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</si>
  <si>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</si>
  <si>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</si>
  <si>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</si>
  <si>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</si>
  <si>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</si>
  <si>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</si>
  <si>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</si>
  <si>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</si>
  <si>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</si>
  <si>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</si>
  <si>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</si>
  <si>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&lt;add your comment here if any&gt;</t>
  </si>
  <si>
    <t>MDE</t>
  </si>
  <si>
    <t>Process</t>
  </si>
  <si>
    <t>DevOps</t>
  </si>
  <si>
    <t>n.a.</t>
  </si>
  <si>
    <t>Y</t>
  </si>
  <si>
    <t>N</t>
  </si>
  <si>
    <t>Coding</t>
  </si>
  <si>
    <t>Workshop</t>
  </si>
  <si>
    <t>International Workshop on Modelling to Program</t>
  </si>
  <si>
    <t>Information system</t>
  </si>
  <si>
    <t>Modeling graphical user interfaces</t>
  </si>
  <si>
    <t>Model-Based Software Engineering</t>
  </si>
  <si>
    <t>Code generation</t>
  </si>
  <si>
    <t>MontiGem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</si>
  <si>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</si>
  <si>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</si>
  <si>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</si>
  <si>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Future research directions (as stated by authors, if any)</t>
  </si>
  <si>
    <t xml:space="preserve">Reviewer </t>
  </si>
  <si>
    <t>RQ1</t>
  </si>
  <si>
    <t>RQ2</t>
  </si>
  <si>
    <t>RQ3</t>
  </si>
  <si>
    <t>RQ4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</si>
</sst>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0000FF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sz val="10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10.0"/>
      <color theme="1"/>
      <name val="Arial"/>
    </font>
    <font>
      <b/>
      <sz val="14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rgb="FFFFFF00"/>
      </patternFill>
    </fill>
  </fills>
  <borders count="5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/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/>
      <top/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/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right style="double">
        <color rgb="FF000000"/>
      </right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20" fillId="2" fontId="13" numFmtId="0" xfId="0" applyBorder="1" applyFont="1"/>
    <xf borderId="21" fillId="2" fontId="13" numFmtId="0" xfId="0" applyBorder="1" applyFont="1"/>
    <xf borderId="22" fillId="2" fontId="14" numFmtId="0" xfId="0" applyAlignment="1" applyBorder="1" applyFont="1">
      <alignment shrinkToFit="0" vertical="top" wrapText="1"/>
    </xf>
    <xf borderId="3" fillId="3" fontId="13" numFmtId="0" xfId="0" applyBorder="1" applyFont="1"/>
    <xf borderId="23" fillId="3" fontId="13" numFmtId="1" xfId="0" applyAlignment="1" applyBorder="1" applyFont="1" applyNumberFormat="1">
      <alignment horizontal="left"/>
    </xf>
    <xf borderId="21" fillId="3" fontId="13" numFmtId="0" xfId="0" applyBorder="1" applyFont="1"/>
    <xf borderId="24" fillId="3" fontId="15" numFmtId="1" xfId="0" applyAlignment="1" applyBorder="1" applyFont="1" applyNumberFormat="1">
      <alignment shrinkToFit="0" vertical="top" wrapText="1"/>
    </xf>
    <xf borderId="25" fillId="0" fontId="6" numFmtId="0" xfId="0" applyBorder="1" applyFont="1"/>
    <xf borderId="26" fillId="4" fontId="13" numFmtId="1" xfId="0" applyAlignment="1" applyBorder="1" applyFont="1" applyNumberFormat="1">
      <alignment horizontal="right"/>
    </xf>
    <xf borderId="27" fillId="0" fontId="6" numFmtId="0" xfId="0" applyBorder="1" applyFont="1"/>
    <xf borderId="28" fillId="3" fontId="13" numFmtId="0" xfId="0" applyBorder="1" applyFont="1"/>
    <xf borderId="28" fillId="3" fontId="13" numFmtId="1" xfId="0" applyAlignment="1" applyBorder="1" applyFont="1" applyNumberFormat="1">
      <alignment horizontal="right"/>
    </xf>
    <xf borderId="28" fillId="7" fontId="13" numFmtId="1" xfId="0" applyBorder="1" applyFill="1" applyFont="1" applyNumberFormat="1"/>
    <xf borderId="29" fillId="3" fontId="15" numFmtId="1" xfId="0" applyAlignment="1" applyBorder="1" applyFont="1" applyNumberFormat="1">
      <alignment shrinkToFit="0" vertical="top" wrapText="1"/>
    </xf>
    <xf borderId="28" fillId="4" fontId="13" numFmtId="0" xfId="0" applyBorder="1" applyFont="1"/>
    <xf borderId="28" fillId="4" fontId="13" numFmtId="1" xfId="0" applyAlignment="1" applyBorder="1" applyFont="1" applyNumberFormat="1">
      <alignment horizontal="right"/>
    </xf>
    <xf borderId="29" fillId="4" fontId="15" numFmtId="1" xfId="0" applyAlignment="1" applyBorder="1" applyFont="1" applyNumberFormat="1">
      <alignment shrinkToFit="0" vertical="top" wrapText="1"/>
    </xf>
    <xf borderId="30" fillId="4" fontId="13" numFmtId="0" xfId="0" applyBorder="1" applyFont="1"/>
    <xf borderId="30" fillId="4" fontId="13" numFmtId="1" xfId="0" applyAlignment="1" applyBorder="1" applyFont="1" applyNumberFormat="1">
      <alignment horizontal="right"/>
    </xf>
    <xf borderId="30" fillId="7" fontId="13" numFmtId="1" xfId="0" applyBorder="1" applyFont="1" applyNumberFormat="1"/>
    <xf borderId="30" fillId="3" fontId="13" numFmtId="0" xfId="0" applyBorder="1" applyFont="1"/>
    <xf borderId="30" fillId="3" fontId="13" numFmtId="1" xfId="0" applyAlignment="1" applyBorder="1" applyFont="1" applyNumberFormat="1">
      <alignment horizontal="right"/>
    </xf>
    <xf borderId="31" fillId="4" fontId="13" numFmtId="0" xfId="0" applyBorder="1" applyFont="1"/>
    <xf borderId="31" fillId="4" fontId="13" numFmtId="1" xfId="0" applyAlignment="1" applyBorder="1" applyFont="1" applyNumberFormat="1">
      <alignment horizontal="right"/>
    </xf>
    <xf borderId="32" fillId="4" fontId="13" numFmtId="1" xfId="0" applyBorder="1" applyFont="1" applyNumberFormat="1"/>
    <xf borderId="32" fillId="7" fontId="13" numFmtId="1" xfId="0" applyBorder="1" applyFont="1" applyNumberFormat="1"/>
    <xf borderId="33" fillId="3" fontId="13" numFmtId="1" xfId="0" applyAlignment="1" applyBorder="1" applyFont="1" applyNumberFormat="1">
      <alignment horizontal="right"/>
    </xf>
    <xf borderId="34" fillId="3" fontId="13" numFmtId="1" xfId="0" applyBorder="1" applyFont="1" applyNumberFormat="1"/>
    <xf borderId="35" fillId="7" fontId="13" numFmtId="1" xfId="0" applyBorder="1" applyFont="1" applyNumberFormat="1"/>
    <xf borderId="33" fillId="4" fontId="13" numFmtId="1" xfId="0" applyAlignment="1" applyBorder="1" applyFont="1" applyNumberFormat="1">
      <alignment horizontal="right"/>
    </xf>
    <xf borderId="34" fillId="4" fontId="13" numFmtId="1" xfId="0" applyBorder="1" applyFont="1" applyNumberFormat="1"/>
    <xf borderId="36" fillId="7" fontId="13" numFmtId="1" xfId="0" applyBorder="1" applyFont="1" applyNumberFormat="1"/>
    <xf borderId="36" fillId="3" fontId="13" numFmtId="0" xfId="0" applyBorder="1" applyFont="1"/>
    <xf borderId="20" fillId="4" fontId="13" numFmtId="0" xfId="0" applyBorder="1" applyFont="1"/>
    <xf borderId="37" fillId="4" fontId="13" numFmtId="1" xfId="0" applyAlignment="1" applyBorder="1" applyFont="1" applyNumberFormat="1">
      <alignment readingOrder="0" shrinkToFit="0" wrapText="1"/>
    </xf>
    <xf borderId="28" fillId="4" fontId="13" numFmtId="1" xfId="0" applyAlignment="1" applyBorder="1" applyFont="1" applyNumberFormat="1">
      <alignment readingOrder="0" shrinkToFit="0" wrapText="1"/>
    </xf>
    <xf borderId="36" fillId="4" fontId="13" numFmtId="1" xfId="0" applyAlignment="1" applyBorder="1" applyFont="1" applyNumberFormat="1">
      <alignment readingOrder="0" shrinkToFit="0" wrapText="1"/>
    </xf>
    <xf borderId="36" fillId="4" fontId="13" numFmtId="1" xfId="0" applyAlignment="1" applyBorder="1" applyFont="1" applyNumberFormat="1">
      <alignment shrinkToFit="0" wrapText="1"/>
    </xf>
    <xf borderId="20" fillId="3" fontId="13" numFmtId="0" xfId="0" applyBorder="1" applyFont="1"/>
    <xf borderId="20" fillId="3" fontId="16" numFmtId="0" xfId="0" applyBorder="1" applyFont="1"/>
    <xf borderId="34" fillId="3" fontId="16" numFmtId="0" xfId="0" applyAlignment="1" applyBorder="1" applyFont="1">
      <alignment horizontal="right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38" fillId="2" fontId="3" numFmtId="0" xfId="0" applyAlignment="1" applyBorder="1" applyFont="1">
      <alignment readingOrder="0" shrinkToFit="0" textRotation="0" vertical="top" wrapText="1"/>
    </xf>
    <xf borderId="0" fillId="3" fontId="1" numFmtId="0" xfId="0" applyAlignment="1" applyFont="1">
      <alignment horizontal="right" readingOrder="0"/>
    </xf>
    <xf borderId="3" fillId="3" fontId="1" numFmtId="0" xfId="0" applyAlignment="1" applyBorder="1" applyFont="1">
      <alignment readingOrder="0"/>
    </xf>
    <xf borderId="23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4" fillId="3" fontId="5" numFmtId="1" xfId="0" applyAlignment="1" applyBorder="1" applyFont="1" applyNumberFormat="1">
      <alignment readingOrder="0" shrinkToFit="0" vertical="top" wrapText="1"/>
    </xf>
    <xf borderId="25" fillId="4" fontId="6" numFmtId="0" xfId="0" applyBorder="1" applyFont="1"/>
    <xf borderId="26" fillId="4" fontId="2" numFmtId="1" xfId="0" applyAlignment="1" applyBorder="1" applyFont="1" applyNumberFormat="1">
      <alignment horizontal="right" readingOrder="0" vertical="bottom"/>
    </xf>
    <xf borderId="27" fillId="4" fontId="6" numFmtId="0" xfId="0" applyBorder="1" applyFont="1"/>
    <xf borderId="25" fillId="3" fontId="1" numFmtId="0" xfId="0" applyAlignment="1" applyBorder="1" applyFont="1">
      <alignment readingOrder="0"/>
    </xf>
    <xf borderId="25" fillId="3" fontId="1" numFmtId="0" xfId="0" applyBorder="1" applyFont="1"/>
    <xf borderId="25" fillId="3" fontId="2" numFmtId="1" xfId="0" applyAlignment="1" applyBorder="1" applyFont="1" applyNumberFormat="1">
      <alignment horizontal="right" readingOrder="0" vertical="bottom"/>
    </xf>
    <xf borderId="25" fillId="7" fontId="2" numFmtId="1" xfId="0" applyAlignment="1" applyBorder="1" applyFont="1" applyNumberFormat="1">
      <alignment readingOrder="0" vertical="bottom"/>
    </xf>
    <xf borderId="39" fillId="7" fontId="2" numFmtId="1" xfId="0" applyAlignment="1" applyBorder="1" applyFont="1" applyNumberFormat="1">
      <alignment readingOrder="0" vertical="bottom"/>
    </xf>
    <xf borderId="29" fillId="3" fontId="5" numFmtId="1" xfId="0" applyAlignment="1" applyBorder="1" applyFont="1" applyNumberFormat="1">
      <alignment readingOrder="0" shrinkToFit="0" vertical="top" wrapText="1"/>
    </xf>
    <xf borderId="0" fillId="4" fontId="1" numFmtId="0" xfId="0" applyAlignment="1" applyFont="1">
      <alignment horizontal="right" readingOrder="0"/>
    </xf>
    <xf borderId="25" fillId="4" fontId="1" numFmtId="0" xfId="0" applyAlignment="1" applyBorder="1" applyFont="1">
      <alignment readingOrder="0"/>
    </xf>
    <xf borderId="25" fillId="4" fontId="1" numFmtId="0" xfId="0" applyBorder="1" applyFont="1"/>
    <xf borderId="25" fillId="4" fontId="2" numFmtId="1" xfId="0" applyAlignment="1" applyBorder="1" applyFont="1" applyNumberFormat="1">
      <alignment horizontal="right" readingOrder="0" vertical="bottom"/>
    </xf>
    <xf borderId="25" fillId="7" fontId="2" numFmtId="1" xfId="0" applyAlignment="1" applyBorder="1" applyFont="1" applyNumberFormat="1">
      <alignment vertical="bottom"/>
    </xf>
    <xf borderId="39" fillId="7" fontId="2" numFmtId="1" xfId="0" applyAlignment="1" applyBorder="1" applyFont="1" applyNumberFormat="1">
      <alignment vertical="bottom"/>
    </xf>
    <xf borderId="29" fillId="4" fontId="5" numFmtId="1" xfId="0" applyAlignment="1" applyBorder="1" applyFont="1" applyNumberFormat="1">
      <alignment readingOrder="0" shrinkToFit="0" vertical="top" wrapText="1"/>
    </xf>
    <xf borderId="30" fillId="4" fontId="1" numFmtId="0" xfId="0" applyAlignment="1" applyBorder="1" applyFont="1">
      <alignment readingOrder="0"/>
    </xf>
    <xf borderId="30" fillId="4" fontId="1" numFmtId="0" xfId="0" applyBorder="1" applyFont="1"/>
    <xf borderId="30" fillId="4" fontId="2" numFmtId="1" xfId="0" applyAlignment="1" applyBorder="1" applyFont="1" applyNumberFormat="1">
      <alignment horizontal="right" readingOrder="0" vertical="bottom"/>
    </xf>
    <xf borderId="30" fillId="7" fontId="2" numFmtId="1" xfId="0" applyAlignment="1" applyBorder="1" applyFont="1" applyNumberFormat="1">
      <alignment vertical="bottom"/>
    </xf>
    <xf borderId="30" fillId="3" fontId="1" numFmtId="0" xfId="0" applyAlignment="1" applyBorder="1" applyFont="1">
      <alignment readingOrder="0"/>
    </xf>
    <xf borderId="30" fillId="3" fontId="1" numFmtId="0" xfId="0" applyBorder="1" applyFont="1"/>
    <xf borderId="30" fillId="3" fontId="2" numFmtId="1" xfId="0" applyAlignment="1" applyBorder="1" applyFont="1" applyNumberFormat="1">
      <alignment horizontal="right" readingOrder="0" vertical="bottom"/>
    </xf>
    <xf borderId="30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3" fillId="4" fontId="2" numFmtId="1" xfId="0" applyAlignment="1" applyBorder="1" applyFont="1" applyNumberFormat="1">
      <alignment horizontal="right" readingOrder="0" vertical="bottom"/>
    </xf>
    <xf borderId="23" fillId="4" fontId="2" numFmtId="1" xfId="0" applyAlignment="1" applyBorder="1" applyFont="1" applyNumberFormat="1">
      <alignment readingOrder="0" vertical="bottom"/>
    </xf>
    <xf borderId="23" fillId="7" fontId="2" numFmtId="1" xfId="0" applyAlignment="1" applyBorder="1" applyFont="1" applyNumberFormat="1">
      <alignment readingOrder="0" vertical="bottom"/>
    </xf>
    <xf borderId="1" fillId="8" fontId="2" numFmtId="1" xfId="0" applyAlignment="1" applyBorder="1" applyFill="1" applyFont="1" applyNumberFormat="1">
      <alignment horizontal="right" readingOrder="0" vertical="bottom"/>
    </xf>
    <xf borderId="40" fillId="3" fontId="2" numFmtId="1" xfId="0" applyAlignment="1" applyBorder="1" applyFont="1" applyNumberFormat="1">
      <alignment readingOrder="0" vertical="bottom"/>
    </xf>
    <xf borderId="34" fillId="3" fontId="2" numFmtId="1" xfId="0" applyAlignment="1" applyBorder="1" applyFont="1" applyNumberFormat="1">
      <alignment readingOrder="0" vertical="bottom"/>
    </xf>
    <xf borderId="41" fillId="7" fontId="2" numFmtId="1" xfId="0" applyAlignment="1" applyBorder="1" applyFont="1" applyNumberFormat="1">
      <alignment readingOrder="0" vertical="bottom"/>
    </xf>
    <xf borderId="40" fillId="4" fontId="2" numFmtId="1" xfId="0" applyAlignment="1" applyBorder="1" applyFont="1" applyNumberFormat="1">
      <alignment readingOrder="0" vertical="bottom"/>
    </xf>
    <xf borderId="34" fillId="4" fontId="2" numFmtId="1" xfId="0" applyAlignment="1" applyBorder="1" applyFont="1" applyNumberFormat="1">
      <alignment readingOrder="0" vertical="bottom"/>
    </xf>
    <xf borderId="42" fillId="7" fontId="2" numFmtId="1" xfId="0" applyAlignment="1" applyBorder="1" applyFont="1" applyNumberFormat="1">
      <alignment readingOrder="0" vertical="bottom"/>
    </xf>
    <xf borderId="42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43" fillId="4" fontId="2" numFmtId="1" xfId="0" applyAlignment="1" applyBorder="1" applyFont="1" applyNumberFormat="1">
      <alignment readingOrder="0" shrinkToFit="0" vertical="bottom" wrapText="1"/>
    </xf>
    <xf borderId="44" fillId="4" fontId="2" numFmtId="1" xfId="0" applyAlignment="1" applyBorder="1" applyFont="1" applyNumberFormat="1">
      <alignment readingOrder="0" shrinkToFit="0" vertical="bottom" wrapText="1"/>
    </xf>
    <xf borderId="44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4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45" fillId="3" fontId="1" numFmtId="0" xfId="0" applyAlignment="1" applyBorder="1" applyFont="1">
      <alignment horizontal="right" readingOrder="0"/>
    </xf>
    <xf borderId="42" fillId="7" fontId="2" numFmtId="1" xfId="0" applyAlignment="1" applyBorder="1" applyFont="1" applyNumberFormat="1">
      <alignment vertical="bottom"/>
    </xf>
    <xf borderId="46" fillId="7" fontId="2" numFmtId="1" xfId="0" applyAlignment="1" applyBorder="1" applyFont="1" applyNumberFormat="1">
      <alignment vertical="bottom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47" fillId="4" fontId="6" numFmtId="0" xfId="0" applyBorder="1" applyFont="1"/>
    <xf borderId="48" fillId="4" fontId="6" numFmtId="0" xfId="0" applyBorder="1" applyFont="1"/>
    <xf borderId="2" fillId="9" fontId="2" numFmtId="1" xfId="0" applyAlignment="1" applyBorder="1" applyFont="1" applyNumberFormat="1">
      <alignment shrinkToFit="0" vertical="bottom" wrapText="1"/>
    </xf>
    <xf borderId="47" fillId="3" fontId="6" numFmtId="0" xfId="0" applyBorder="1" applyFont="1"/>
    <xf borderId="48" fillId="3" fontId="6" numFmtId="0" xfId="0" applyBorder="1" applyFont="1"/>
    <xf borderId="0" fillId="9" fontId="17" numFmtId="0" xfId="0" applyFont="1"/>
    <xf borderId="0" fillId="9" fontId="17" numFmtId="0" xfId="0" applyAlignment="1" applyFont="1">
      <alignment readingOrder="0"/>
    </xf>
    <xf borderId="0" fillId="9" fontId="1" numFmtId="0" xfId="0" applyAlignment="1" applyFont="1">
      <alignment readingOrder="0"/>
    </xf>
    <xf borderId="0" fillId="9" fontId="1" numFmtId="0" xfId="0" applyFont="1"/>
    <xf borderId="49" fillId="9" fontId="5" numFmtId="1" xfId="0" applyAlignment="1" applyBorder="1" applyFont="1" applyNumberFormat="1">
      <alignment readingOrder="0" shrinkToFit="0" vertical="top" wrapText="1"/>
    </xf>
    <xf borderId="50" fillId="3" fontId="6" numFmtId="0" xfId="0" applyBorder="1" applyFont="1"/>
    <xf borderId="51" fillId="3" fontId="6" numFmtId="0" xfId="0" applyBorder="1" applyFont="1"/>
    <xf borderId="50" fillId="4" fontId="6" numFmtId="0" xfId="0" applyBorder="1" applyFont="1"/>
    <xf borderId="51" fillId="4" fontId="6" numFmtId="0" xfId="0" applyBorder="1" applyFont="1"/>
    <xf borderId="0" fillId="3" fontId="1" numFmtId="0" xfId="0" applyFon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 t="shared" ref="I2:T2" si="1">'2'!D2</f>
        <v>#REF!</v>
      </c>
      <c r="J2" s="8" t="str">
        <f t="shared" si="1"/>
        <v>#REF!</v>
      </c>
      <c r="K2" s="8" t="str">
        <f t="shared" si="1"/>
        <v>#REF!</v>
      </c>
      <c r="L2" s="8" t="str">
        <f t="shared" si="1"/>
        <v>#REF!</v>
      </c>
      <c r="M2" s="8" t="str">
        <f t="shared" si="1"/>
        <v>#REF!</v>
      </c>
      <c r="N2" s="8" t="str">
        <f t="shared" si="1"/>
        <v>#REF!</v>
      </c>
      <c r="O2" s="8" t="str">
        <f t="shared" si="1"/>
        <v>#REF!</v>
      </c>
      <c r="P2" s="8" t="str">
        <f t="shared" si="1"/>
        <v>#REF!</v>
      </c>
      <c r="Q2" s="8" t="str">
        <f t="shared" si="1"/>
        <v>#REF!</v>
      </c>
      <c r="R2" s="8" t="str">
        <f t="shared" si="1"/>
        <v>#REF!</v>
      </c>
      <c r="S2" s="8" t="str">
        <f t="shared" si="1"/>
        <v>#REF!</v>
      </c>
      <c r="T2" s="9" t="str">
        <f t="shared" si="1"/>
        <v>#REF!</v>
      </c>
      <c r="U2" s="10" t="str">
        <f>'1'!I2</f>
        <v>&lt;add your comment here if any&gt;</v>
      </c>
      <c r="V2" s="10" t="str">
        <f>'2'!V2</f>
        <v>#REF!</v>
      </c>
      <c r="W2" s="11"/>
      <c r="X2" s="11"/>
      <c r="Y2" s="11"/>
    </row>
    <row r="3" ht="156.0" customHeight="1">
      <c r="A3" s="12"/>
      <c r="B3" s="12"/>
      <c r="C3" s="13" t="str">
        <f t="shared" ref="C3:D3" si="2">K25</f>
        <v>MDE</v>
      </c>
      <c r="D3" s="13" t="str">
        <f t="shared" si="2"/>
        <v>Process</v>
      </c>
      <c r="E3" s="13" t="str">
        <f t="shared" ref="E3:F3" si="3">K26</f>
        <v>DevOps</v>
      </c>
      <c r="F3" s="13" t="str">
        <f t="shared" si="3"/>
        <v>Process</v>
      </c>
      <c r="G3" s="13" t="str">
        <f t="shared" ref="G3:H3" si="4">K27</f>
        <v>n.a.</v>
      </c>
      <c r="H3" s="13" t="str">
        <f t="shared" si="4"/>
        <v>n.a.</v>
      </c>
      <c r="I3" s="13" t="str">
        <f t="shared" ref="I3:J3" si="5">K28</f>
        <v>n.a.</v>
      </c>
      <c r="J3" s="13" t="str">
        <f t="shared" si="5"/>
        <v>n.a.</v>
      </c>
      <c r="K3" s="13" t="str">
        <f t="shared" ref="K3:L3" si="6">K29</f>
        <v>n.a.</v>
      </c>
      <c r="L3" s="13" t="str">
        <f t="shared" si="6"/>
        <v>n.a.</v>
      </c>
      <c r="M3" s="13" t="str">
        <f t="shared" ref="M3:N3" si="7">K30</f>
        <v>n.a.</v>
      </c>
      <c r="N3" s="13" t="str">
        <f t="shared" si="7"/>
        <v>n.a.</v>
      </c>
      <c r="O3" s="13" t="str">
        <f t="shared" ref="O3:P3" si="8">K31</f>
        <v>n.a.</v>
      </c>
      <c r="P3" s="13" t="str">
        <f t="shared" si="8"/>
        <v>n.a.</v>
      </c>
      <c r="Q3" s="13" t="str">
        <f t="shared" ref="Q3:R3" si="9">K32</f>
        <v>n.a.</v>
      </c>
      <c r="R3" s="13" t="str">
        <f t="shared" si="9"/>
        <v>n.a.</v>
      </c>
      <c r="S3" s="13" t="str">
        <f t="shared" ref="S3:T3" si="10">K33</f>
        <v>n.a.</v>
      </c>
      <c r="T3" s="14" t="str">
        <f t="shared" si="10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1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 t="shared" ref="V4:V20" si="12">'2'!V4</f>
        <v>#REF!</v>
      </c>
      <c r="W4" s="11">
        <f t="shared" ref="W4:W20" si="13">COUNTIF(U4,"*add your comment here if any*")+COUNTIF(V4,"*add your comment here if any*")</f>
        <v>1</v>
      </c>
      <c r="X4" s="11">
        <f>IFERROR(__xludf.DUMMYFUNCTION("IMPORTRANGE($C$22,""!$X$4"")"),0.0)</f>
        <v>0</v>
      </c>
      <c r="Y4" s="11">
        <f t="shared" si="11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 t="shared" si="12"/>
        <v>#REF!</v>
      </c>
      <c r="W5" s="15">
        <f t="shared" si="13"/>
        <v>1</v>
      </c>
      <c r="X5" s="15">
        <f>IFERROR(__xludf.DUMMYFUNCTION("IMPORTRANGE($C$22,""!$X$5"")"),0.0)</f>
        <v>0</v>
      </c>
      <c r="Y5" s="15">
        <f t="shared" si="11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 t="shared" si="12"/>
        <v>#REF!</v>
      </c>
      <c r="W6" s="11">
        <f t="shared" si="13"/>
        <v>1</v>
      </c>
      <c r="X6" s="11">
        <f>IFERROR(__xludf.DUMMYFUNCTION("IMPORTRANGE($C$22,""!$X$6"")"),0.0)</f>
        <v>0</v>
      </c>
      <c r="Y6" s="11">
        <f t="shared" si="11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 t="shared" si="12"/>
        <v>#REF!</v>
      </c>
      <c r="W7" s="15">
        <f t="shared" si="13"/>
        <v>1</v>
      </c>
      <c r="X7" s="15">
        <f>IFERROR(__xludf.DUMMYFUNCTION("IMPORTRANGE($C$22,""!$X$7"")"),0.0)</f>
        <v>0</v>
      </c>
      <c r="Y7" s="15">
        <f t="shared" si="11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 t="shared" si="12"/>
        <v>#REF!</v>
      </c>
      <c r="W8" s="11">
        <f t="shared" si="13"/>
        <v>1</v>
      </c>
      <c r="X8" s="11">
        <f>IFERROR(__xludf.DUMMYFUNCTION("IMPORTRANGE($C$22,""!$X$8"")"),0.0)</f>
        <v>0</v>
      </c>
      <c r="Y8" s="11">
        <f t="shared" si="11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 t="shared" si="12"/>
        <v>#REF!</v>
      </c>
      <c r="W9" s="15">
        <f t="shared" si="13"/>
        <v>1</v>
      </c>
      <c r="X9" s="15">
        <f>IFERROR(__xludf.DUMMYFUNCTION("IMPORTRANGE($C$22,""!$X$9"")"),0.0)</f>
        <v>0</v>
      </c>
      <c r="Y9" s="15">
        <f t="shared" si="11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 t="shared" si="12"/>
        <v>#REF!</v>
      </c>
      <c r="W10" s="11">
        <f t="shared" si="13"/>
        <v>1</v>
      </c>
      <c r="X10" s="11">
        <f>IFERROR(__xludf.DUMMYFUNCTION("IMPORTRANGE($C$22,""!$X$10"")"),0.0)</f>
        <v>0</v>
      </c>
      <c r="Y10" s="11">
        <f t="shared" si="11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 t="shared" si="12"/>
        <v>#REF!</v>
      </c>
      <c r="W11" s="15">
        <f t="shared" si="13"/>
        <v>1</v>
      </c>
      <c r="X11" s="15">
        <f>IFERROR(__xludf.DUMMYFUNCTION("IMPORTRANGE($C$22,""!$X$11"")"),0.0)</f>
        <v>0</v>
      </c>
      <c r="Y11" s="15">
        <f t="shared" si="11"/>
        <v>0</v>
      </c>
    </row>
    <row r="12">
      <c r="A12" s="16">
        <v>10.0</v>
      </c>
      <c r="B12" s="16" t="s">
        <v>17</v>
      </c>
      <c r="C12" s="18" t="str">
        <f>K37</f>
        <v>Coding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4">Z37</f>
        <v/>
      </c>
      <c r="O12" s="19" t="str">
        <f t="shared" si="14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 t="shared" si="12"/>
        <v>#REF!</v>
      </c>
      <c r="W12" s="11">
        <f t="shared" si="13"/>
        <v>1</v>
      </c>
      <c r="X12" s="11">
        <f>IFERROR(__xludf.DUMMYFUNCTION("IMPORTRANGE($C$22,""!$X$12"")"),0.0)</f>
        <v>0</v>
      </c>
      <c r="Y12" s="11">
        <f t="shared" si="11"/>
        <v>0</v>
      </c>
    </row>
    <row r="13">
      <c r="A13" s="21">
        <v>11.0</v>
      </c>
      <c r="B13" s="21" t="s">
        <v>18</v>
      </c>
      <c r="C13" s="25" t="str">
        <f t="shared" ref="C13:D13" si="15">K67</f>
        <v>Workshop</v>
      </c>
      <c r="D13" s="25" t="str">
        <f t="shared" si="15"/>
        <v>International Workshop on Modelling to Program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 t="shared" si="12"/>
        <v>#REF!</v>
      </c>
      <c r="W13" s="15">
        <f t="shared" si="13"/>
        <v>1</v>
      </c>
      <c r="X13" s="15">
        <f>IFERROR(__xludf.DUMMYFUNCTION("IMPORTRANGE($C$22,""!$X$13"")"),0.0)</f>
        <v>0</v>
      </c>
      <c r="Y13" s="15">
        <f t="shared" si="11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6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 t="shared" si="12"/>
        <v>#REF!</v>
      </c>
      <c r="W14" s="11">
        <f t="shared" si="13"/>
        <v>1</v>
      </c>
      <c r="X14" s="11">
        <f>IFERROR(__xludf.DUMMYFUNCTION("IMPORTRANGE($C$22,""!$X$14"")"),0.0)</f>
        <v>0</v>
      </c>
      <c r="Y14" s="11">
        <f t="shared" si="11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Y</v>
      </c>
      <c r="D15" s="13">
        <f t="shared" ref="D15:D16" si="17">IF(OR(EXACT(C4,"Y")),1,0)</f>
        <v>1</v>
      </c>
      <c r="E15" s="13">
        <f>IF(OR(EXACT(C6,"Y")),1,0)</f>
        <v>0</v>
      </c>
      <c r="F15" s="13">
        <f t="shared" si="16"/>
        <v>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 t="shared" si="12"/>
        <v>#REF!</v>
      </c>
      <c r="W15" s="15">
        <f t="shared" si="13"/>
        <v>1</v>
      </c>
      <c r="X15" s="15">
        <f>IFERROR(__xludf.DUMMYFUNCTION("IMPORTRANGE($C$22,""!$X$15"")"),0.0)</f>
        <v>0</v>
      </c>
      <c r="Y15" s="15">
        <f t="shared" si="11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7"/>
        <v>0</v>
      </c>
      <c r="E16" s="18">
        <f>IF(OR(EXACT(C8,"Y")),1,0)</f>
        <v>0</v>
      </c>
      <c r="F16" s="18">
        <f t="shared" si="16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 t="shared" si="12"/>
        <v>#REF!</v>
      </c>
      <c r="W16" s="11">
        <f t="shared" si="13"/>
        <v>1</v>
      </c>
      <c r="X16" s="11">
        <f>IFERROR(__xludf.DUMMYFUNCTION("IMPORTRANGE($C$22,""!$X$16"")"),0.0)</f>
        <v>0</v>
      </c>
      <c r="Y16" s="11">
        <f t="shared" si="11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 t="shared" si="12"/>
        <v>#REF!</v>
      </c>
      <c r="W17" s="15">
        <f t="shared" si="13"/>
        <v>1</v>
      </c>
      <c r="X17" s="15">
        <f>IFERROR(__xludf.DUMMYFUNCTION("IMPORTRANGE($C$22,""!$X$17"")"),0.0)</f>
        <v>0</v>
      </c>
      <c r="Y17" s="15">
        <f t="shared" si="11"/>
        <v>0</v>
      </c>
    </row>
    <row r="18">
      <c r="A18" s="26">
        <v>16.0</v>
      </c>
      <c r="B18" s="26" t="s">
        <v>23</v>
      </c>
      <c r="C18" s="27" t="str">
        <f>K47</f>
        <v>n.a.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 t="shared" si="12"/>
        <v>#REF!</v>
      </c>
      <c r="W18" s="11">
        <f t="shared" si="13"/>
        <v>1</v>
      </c>
      <c r="X18" s="11">
        <f>IFERROR(__xludf.DUMMYFUNCTION("IMPORTRANGE($C$22,""!$X$18"")"),0.0)</f>
        <v>0</v>
      </c>
      <c r="Y18" s="11">
        <f t="shared" si="11"/>
        <v>0</v>
      </c>
    </row>
    <row r="19">
      <c r="A19" s="28">
        <v>17.0</v>
      </c>
      <c r="B19" s="28" t="s">
        <v>24</v>
      </c>
      <c r="C19" s="29" t="str">
        <f>K57</f>
        <v>Information system</v>
      </c>
      <c r="D19" s="29" t="str">
        <f>K58</f>
        <v>Modeling graphical user interfaces</v>
      </c>
      <c r="E19" s="29" t="str">
        <f>K59</f>
        <v>Model-Based Software Engineering</v>
      </c>
      <c r="F19" s="29" t="str">
        <f>K60</f>
        <v>Code generation</v>
      </c>
      <c r="G19" s="29" t="str">
        <f>K61</f>
        <v>MontiGem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 t="shared" si="12"/>
        <v>#REF!</v>
      </c>
      <c r="W19" s="15">
        <f t="shared" si="13"/>
        <v>1</v>
      </c>
      <c r="X19" s="15">
        <f>IFERROR(__xludf.DUMMYFUNCTION("IMPORTRANGE($C$22,""!$X$19"")"),0.0)</f>
        <v>0</v>
      </c>
      <c r="Y19" s="15">
        <f t="shared" si="11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 t="shared" si="12"/>
        <v>#REF!</v>
      </c>
      <c r="W20" s="11">
        <f t="shared" si="13"/>
        <v>1</v>
      </c>
      <c r="X20" s="11">
        <f>IFERROR(__xludf.DUMMYFUNCTION("IMPORTRANGE($C$22,""!$X$20"")"),0.0)</f>
        <v>0</v>
      </c>
      <c r="Y20" s="11">
        <f t="shared" si="11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8">SUM(W3:W20)</f>
        <v>17</v>
      </c>
      <c r="X21" s="38">
        <f t="shared" si="18"/>
        <v>-3</v>
      </c>
      <c r="Y21" s="38">
        <f t="shared" si="18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Process</v>
      </c>
      <c r="E25" s="54" t="str">
        <f t="shared" ref="E25:E36" si="20">CONCATENATE(C25," ",D25)</f>
        <v>MDE Process</v>
      </c>
      <c r="F25" s="54"/>
      <c r="G25" s="54" t="str">
        <f>IFERROR(__xludf.DUMMYFUNCTION("IFNA(UNIQUE(FILTER(E25:E36, E25:E36&lt;&gt;""n.a. n.a."")),""n.a."")"),"MDE Process")</f>
        <v>MDE Process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IFERROR(__xludf.DUMMYFUNCTION("""COMPUTED_VALUE"""),"Process")</f>
        <v>Process</v>
      </c>
      <c r="K25" s="55" t="str">
        <f t="shared" ref="K25:L25" si="19">IF(NOT(I25=""),I25,"n.a.")</f>
        <v>MDE</v>
      </c>
      <c r="L25" s="55" t="str">
        <f t="shared" si="19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DevOps</v>
      </c>
      <c r="D26" s="53" t="str">
        <f>'1'!F$3</f>
        <v>Process</v>
      </c>
      <c r="E26" s="59" t="str">
        <f t="shared" si="20"/>
        <v>DevOps Process</v>
      </c>
      <c r="F26" s="59"/>
      <c r="G26" s="59" t="str">
        <f>IFERROR(__xludf.DUMMYFUNCTION("""COMPUTED_VALUE"""),"DevOps Process")</f>
        <v>DevOps Process</v>
      </c>
      <c r="H26" s="59"/>
      <c r="I26" s="59" t="str">
        <f>IFERROR(__xludf.DUMMYFUNCTION("IFERROR(SPLIT($G26,"" ""),"""")"),"DevOps")</f>
        <v>DevOps</v>
      </c>
      <c r="J26" s="59" t="str">
        <f>IFERROR(__xludf.DUMMYFUNCTION("""COMPUTED_VALUE"""),"Process")</f>
        <v>Process</v>
      </c>
      <c r="K26" s="60" t="str">
        <f t="shared" ref="K26:L26" si="21">IF(NOT(I26=""),I26,"n.a.")</f>
        <v>DevOps</v>
      </c>
      <c r="L26" s="60" t="str">
        <f t="shared" si="21"/>
        <v>Process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20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2">IF(NOT(I27=""),I27,"n.a.")</f>
        <v>n.a.</v>
      </c>
      <c r="L27" s="55" t="str">
        <f t="shared" si="22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n.a.</v>
      </c>
      <c r="D28" s="62" t="str">
        <f>'2'!E$3</f>
        <v>n.a.</v>
      </c>
      <c r="E28" s="59" t="str">
        <f t="shared" si="20"/>
        <v>n.a. n.a.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3">IF(NOT(I28=""),I28,"n.a.")</f>
        <v>n.a.</v>
      </c>
      <c r="L28" s="60" t="str">
        <f t="shared" si="23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20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4">IF(NOT(I29=""),I29,"n.a.")</f>
        <v>n.a.</v>
      </c>
      <c r="L29" s="55" t="str">
        <f t="shared" si="24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20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5">IF(NOT(I30=""),I30,"n.a.")</f>
        <v>n.a.</v>
      </c>
      <c r="L30" s="60" t="str">
        <f t="shared" si="25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20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6">IF(NOT(I31=""),I31,"n.a.")</f>
        <v>n.a.</v>
      </c>
      <c r="L31" s="55" t="str">
        <f t="shared" si="26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20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7">IF(NOT(I32=""),I32,"n.a.")</f>
        <v>n.a.</v>
      </c>
      <c r="L32" s="60" t="str">
        <f t="shared" si="27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20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8">IF(NOT(I33=""),I33,"n.a.")</f>
        <v>n.a.</v>
      </c>
      <c r="L33" s="55" t="str">
        <f t="shared" si="28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20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20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20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Coding</v>
      </c>
      <c r="D37" s="75"/>
      <c r="E37" s="75"/>
      <c r="F37" s="75"/>
      <c r="G37" s="75" t="str">
        <f>IFERROR(__xludf.DUMMYFUNCTION("IFNA(UNIQUE(FILTER(C37:C46, C37:C46&lt;&gt;""n.a."")),""n.a."")"),"Coding")</f>
        <v>Coding</v>
      </c>
      <c r="H37" s="75"/>
      <c r="I37" s="76" t="str">
        <f t="shared" ref="I37:I66" si="29">G37</f>
        <v>Coding</v>
      </c>
      <c r="J37" s="75"/>
      <c r="K37" s="77" t="str">
        <f t="shared" ref="K37:K68" si="30">IF(NOT(I37=""),I37,"n.a.")</f>
        <v>Coding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29"/>
        <v/>
      </c>
      <c r="J38" s="81"/>
      <c r="K38" s="60" t="str">
        <f t="shared" si="30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9"/>
        <v/>
      </c>
      <c r="J39" s="83"/>
      <c r="K39" s="55" t="str">
        <f t="shared" si="30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9"/>
        <v/>
      </c>
      <c r="J40" s="81"/>
      <c r="K40" s="60" t="str">
        <f t="shared" si="30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9"/>
        <v/>
      </c>
      <c r="J41" s="83"/>
      <c r="K41" s="55" t="str">
        <f t="shared" si="30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9"/>
        <v/>
      </c>
      <c r="J42" s="81"/>
      <c r="K42" s="60" t="str">
        <f t="shared" si="30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9"/>
        <v/>
      </c>
      <c r="J43" s="83"/>
      <c r="K43" s="55" t="str">
        <f t="shared" si="30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9"/>
        <v/>
      </c>
      <c r="J44" s="81"/>
      <c r="K44" s="60" t="str">
        <f t="shared" si="30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9"/>
        <v/>
      </c>
      <c r="J45" s="83"/>
      <c r="K45" s="55" t="str">
        <f t="shared" si="30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9"/>
        <v/>
      </c>
      <c r="J46" s="87"/>
      <c r="K46" s="69" t="str">
        <f t="shared" si="30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n.a.</v>
      </c>
      <c r="D47" s="75"/>
      <c r="E47" s="75"/>
      <c r="F47" s="75"/>
      <c r="G47" s="75" t="str">
        <f>IFERROR(__xludf.DUMMYFUNCTION("IFNA(UNIQUE(FILTER(C47:C56, C47:C56&lt;&gt;""n.a."")),""n.a."")"),"n.a.")</f>
        <v>n.a.</v>
      </c>
      <c r="H47" s="75"/>
      <c r="I47" s="76" t="str">
        <f t="shared" si="29"/>
        <v>n.a.</v>
      </c>
      <c r="J47" s="75"/>
      <c r="K47" s="77" t="str">
        <f t="shared" si="30"/>
        <v>n.a.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9"/>
        <v/>
      </c>
      <c r="J48" s="81"/>
      <c r="K48" s="60" t="str">
        <f t="shared" si="30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9"/>
        <v/>
      </c>
      <c r="J49" s="83"/>
      <c r="K49" s="55" t="str">
        <f t="shared" si="30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9"/>
        <v/>
      </c>
      <c r="J50" s="81"/>
      <c r="K50" s="60" t="str">
        <f t="shared" si="30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9"/>
        <v/>
      </c>
      <c r="J51" s="83"/>
      <c r="K51" s="55" t="str">
        <f t="shared" si="30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9"/>
        <v/>
      </c>
      <c r="J52" s="81"/>
      <c r="K52" s="60" t="str">
        <f t="shared" si="30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9"/>
        <v/>
      </c>
      <c r="J53" s="83"/>
      <c r="K53" s="55" t="str">
        <f t="shared" si="30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9"/>
        <v/>
      </c>
      <c r="J54" s="81"/>
      <c r="K54" s="60" t="str">
        <f t="shared" si="30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9"/>
        <v/>
      </c>
      <c r="J55" s="83"/>
      <c r="K55" s="55" t="str">
        <f t="shared" si="30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9"/>
        <v/>
      </c>
      <c r="J56" s="87"/>
      <c r="K56" s="69" t="str">
        <f t="shared" si="30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Information system</v>
      </c>
      <c r="D57" s="90"/>
      <c r="E57" s="90"/>
      <c r="F57" s="90"/>
      <c r="G57" s="75" t="str">
        <f>IFERROR(__xludf.DUMMYFUNCTION("IFNA(UNIQUE(FILTER(C57:C66, C57:C66&lt;&gt;""n.a."")),""n.a."")"),"Information system")</f>
        <v>Information system</v>
      </c>
      <c r="H57" s="90"/>
      <c r="I57" s="76" t="str">
        <f t="shared" si="29"/>
        <v>Information system</v>
      </c>
      <c r="J57" s="90"/>
      <c r="K57" s="77" t="str">
        <f t="shared" si="30"/>
        <v>Information system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Modeling graphical user interfaces</v>
      </c>
      <c r="D58" s="81"/>
      <c r="E58" s="81"/>
      <c r="F58" s="81"/>
      <c r="G58" s="81" t="str">
        <f>IFERROR(__xludf.DUMMYFUNCTION("""COMPUTED_VALUE"""),"Modeling graphical user interfaces")</f>
        <v>Modeling graphical user interfaces</v>
      </c>
      <c r="H58" s="81"/>
      <c r="I58" s="59" t="str">
        <f t="shared" si="29"/>
        <v>Modeling graphical user interfaces</v>
      </c>
      <c r="J58" s="81"/>
      <c r="K58" s="60" t="str">
        <f t="shared" si="30"/>
        <v>Modeling graphical user interfaces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Model-Based Software Engineering</v>
      </c>
      <c r="D59" s="83"/>
      <c r="E59" s="83"/>
      <c r="F59" s="83"/>
      <c r="G59" s="83" t="str">
        <f>IFERROR(__xludf.DUMMYFUNCTION("""COMPUTED_VALUE"""),"Model-Based Software Engineering")</f>
        <v>Model-Based Software Engineering</v>
      </c>
      <c r="H59" s="83"/>
      <c r="I59" s="54" t="str">
        <f t="shared" si="29"/>
        <v>Model-Based Software Engineering</v>
      </c>
      <c r="J59" s="83"/>
      <c r="K59" s="55" t="str">
        <f t="shared" si="30"/>
        <v>Model-Based Software Engineering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Code generation</v>
      </c>
      <c r="D60" s="81"/>
      <c r="E60" s="81"/>
      <c r="F60" s="81"/>
      <c r="G60" s="81" t="str">
        <f>IFERROR(__xludf.DUMMYFUNCTION("""COMPUTED_VALUE"""),"Code generation")</f>
        <v>Code generation</v>
      </c>
      <c r="H60" s="81"/>
      <c r="I60" s="59" t="str">
        <f t="shared" si="29"/>
        <v>Code generation</v>
      </c>
      <c r="J60" s="81"/>
      <c r="K60" s="60" t="str">
        <f t="shared" si="30"/>
        <v>Code generation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MontiGem</v>
      </c>
      <c r="D61" s="83"/>
      <c r="E61" s="83"/>
      <c r="F61" s="83"/>
      <c r="G61" s="83" t="str">
        <f>IFERROR(__xludf.DUMMYFUNCTION("""COMPUTED_VALUE"""),"MontiGem")</f>
        <v>MontiGem</v>
      </c>
      <c r="H61" s="83"/>
      <c r="I61" s="54" t="str">
        <f t="shared" si="29"/>
        <v>MontiGem</v>
      </c>
      <c r="J61" s="83"/>
      <c r="K61" s="55" t="str">
        <f t="shared" si="30"/>
        <v>MontiGem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9"/>
        <v/>
      </c>
      <c r="J62" s="81"/>
      <c r="K62" s="60" t="str">
        <f t="shared" si="30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9"/>
        <v/>
      </c>
      <c r="J63" s="83"/>
      <c r="K63" s="55" t="str">
        <f t="shared" si="30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9"/>
        <v/>
      </c>
      <c r="J64" s="81"/>
      <c r="K64" s="60" t="str">
        <f t="shared" si="30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9"/>
        <v/>
      </c>
      <c r="J65" s="83"/>
      <c r="K65" s="55" t="str">
        <f t="shared" si="30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9"/>
        <v/>
      </c>
      <c r="J66" s="87"/>
      <c r="K66" s="69" t="str">
        <f t="shared" si="30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Workshop</v>
      </c>
      <c r="D67" s="13" t="str">
        <f>'1'!D13</f>
        <v>International Workshop on Modelling to Program</v>
      </c>
      <c r="E67" s="54" t="str">
        <f t="shared" ref="E67:E68" si="31">CONCATENATE(C67,"---",D67)</f>
        <v>Workshop---International Workshop on Modelling to Program</v>
      </c>
      <c r="F67" s="54"/>
      <c r="G67" s="54" t="str">
        <f>IFERROR(__xludf.DUMMYFUNCTION("IFNA(UNIQUE(FILTER(E67:E68, E67:E68&lt;&gt;""n.a"")),""n.a."")"),"Workshop---International Workshop on Modelling to Program")</f>
        <v>Workshop---International Workshop on Modelling to Program</v>
      </c>
      <c r="H67" s="54"/>
      <c r="I67" s="54" t="str">
        <f>IFERROR(__xludf.DUMMYFUNCTION("IFERROR(SPLIT($G67,""---""),"""")"),"Workshop")</f>
        <v>Workshop</v>
      </c>
      <c r="J67" s="54" t="str">
        <f>IFERROR(__xludf.DUMMYFUNCTION("""COMPUTED_VALUE"""),"International Workshop on Modelling to Program")</f>
        <v>International Workshop on Modelling to Program</v>
      </c>
      <c r="K67" s="55" t="str">
        <f t="shared" si="30"/>
        <v>Workshop</v>
      </c>
      <c r="L67" s="55" t="str">
        <f>IF(NOT(J67=""),J67,"n.a.")</f>
        <v>International Workshop on Modelling to Program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Workshop</v>
      </c>
      <c r="D68" s="18" t="str">
        <f>'2'!E13</f>
        <v/>
      </c>
      <c r="E68" s="59" t="str">
        <f t="shared" si="31"/>
        <v>Workshop---</v>
      </c>
      <c r="F68" s="59"/>
      <c r="G68" s="59" t="str">
        <f>IFERROR(__xludf.DUMMYFUNCTION("""COMPUTED_VALUE"""),"Workshop---")</f>
        <v>Workshop---</v>
      </c>
      <c r="H68" s="59"/>
      <c r="I68" s="59" t="str">
        <f>IFERROR(__xludf.DUMMYFUNCTION("IFERROR(SPLIT($G68,""---""),"""")"),"Workshop")</f>
        <v>Workshop</v>
      </c>
      <c r="J68" s="59"/>
      <c r="K68" s="60" t="str">
        <f t="shared" si="30"/>
        <v>Workshop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0.88"/>
    <col customWidth="1" min="9" max="9" width="78.25"/>
  </cols>
  <sheetData>
    <row r="1" ht="15.75" customHeight="1">
      <c r="A1" s="92" t="s">
        <v>0</v>
      </c>
      <c r="B1" s="93" t="s">
        <v>1</v>
      </c>
      <c r="C1" s="92"/>
      <c r="D1" s="92"/>
      <c r="E1" s="92"/>
      <c r="F1" s="92"/>
      <c r="G1" s="92"/>
      <c r="H1" s="92"/>
      <c r="I1" s="94" t="s">
        <v>2</v>
      </c>
    </row>
    <row r="2" ht="15.75" customHeight="1">
      <c r="A2" s="95">
        <v>1.0</v>
      </c>
      <c r="B2" s="96" t="s">
        <v>6</v>
      </c>
      <c r="C2" s="97" t="s">
        <v>7</v>
      </c>
      <c r="D2" s="97" t="s">
        <v>8</v>
      </c>
      <c r="E2" s="97" t="s">
        <v>7</v>
      </c>
      <c r="F2" s="97" t="s">
        <v>8</v>
      </c>
      <c r="G2" s="97" t="s">
        <v>7</v>
      </c>
      <c r="H2" s="97" t="s">
        <v>8</v>
      </c>
      <c r="I2" s="98" t="s">
        <v>31</v>
      </c>
    </row>
    <row r="3" ht="15.75" customHeight="1">
      <c r="A3" s="99"/>
      <c r="B3" s="99"/>
      <c r="C3" s="100" t="s">
        <v>32</v>
      </c>
      <c r="D3" s="100" t="s">
        <v>33</v>
      </c>
      <c r="E3" s="100" t="s">
        <v>34</v>
      </c>
      <c r="F3" s="100" t="s">
        <v>33</v>
      </c>
      <c r="G3" s="100" t="s">
        <v>35</v>
      </c>
      <c r="H3" s="100" t="s">
        <v>35</v>
      </c>
      <c r="I3" s="101"/>
    </row>
    <row r="4" ht="15.75" customHeight="1">
      <c r="A4" s="102">
        <v>2.0</v>
      </c>
      <c r="B4" s="102" t="s">
        <v>9</v>
      </c>
      <c r="C4" s="103" t="s">
        <v>36</v>
      </c>
      <c r="D4" s="104"/>
      <c r="E4" s="104"/>
      <c r="F4" s="104"/>
      <c r="G4" s="104"/>
      <c r="H4" s="104"/>
      <c r="I4" s="105" t="s">
        <v>31</v>
      </c>
    </row>
    <row r="5" ht="15.75" customHeight="1">
      <c r="A5" s="106">
        <v>3.0</v>
      </c>
      <c r="B5" s="106" t="s">
        <v>10</v>
      </c>
      <c r="C5" s="107" t="s">
        <v>37</v>
      </c>
      <c r="D5" s="104"/>
      <c r="E5" s="104"/>
      <c r="F5" s="104"/>
      <c r="G5" s="104"/>
      <c r="H5" s="104"/>
      <c r="I5" s="108" t="s">
        <v>31</v>
      </c>
    </row>
    <row r="6" ht="15.75" customHeight="1">
      <c r="A6" s="102">
        <v>4.0</v>
      </c>
      <c r="B6" s="102" t="s">
        <v>11</v>
      </c>
      <c r="C6" s="103" t="s">
        <v>37</v>
      </c>
      <c r="D6" s="104"/>
      <c r="E6" s="104"/>
      <c r="F6" s="104"/>
      <c r="G6" s="104"/>
      <c r="H6" s="104"/>
      <c r="I6" s="105" t="s">
        <v>31</v>
      </c>
    </row>
    <row r="7" ht="15.75" customHeight="1">
      <c r="A7" s="109">
        <v>5.0</v>
      </c>
      <c r="B7" s="109" t="s">
        <v>12</v>
      </c>
      <c r="C7" s="110" t="s">
        <v>37</v>
      </c>
      <c r="D7" s="111"/>
      <c r="E7" s="111"/>
      <c r="F7" s="111"/>
      <c r="G7" s="111"/>
      <c r="H7" s="111"/>
      <c r="I7" s="108" t="s">
        <v>31</v>
      </c>
    </row>
    <row r="8" ht="15.75" customHeight="1">
      <c r="A8" s="112">
        <v>6.0</v>
      </c>
      <c r="B8" s="112" t="s">
        <v>13</v>
      </c>
      <c r="C8" s="113" t="s">
        <v>37</v>
      </c>
      <c r="D8" s="111"/>
      <c r="E8" s="111"/>
      <c r="F8" s="111"/>
      <c r="G8" s="111"/>
      <c r="H8" s="111"/>
      <c r="I8" s="105" t="s">
        <v>31</v>
      </c>
    </row>
    <row r="9" ht="15.75" customHeight="1">
      <c r="A9" s="109">
        <v>7.0</v>
      </c>
      <c r="B9" s="109" t="s">
        <v>14</v>
      </c>
      <c r="C9" s="110" t="s">
        <v>37</v>
      </c>
      <c r="D9" s="111"/>
      <c r="E9" s="111"/>
      <c r="F9" s="111"/>
      <c r="G9" s="111"/>
      <c r="H9" s="111"/>
      <c r="I9" s="108" t="s">
        <v>31</v>
      </c>
    </row>
    <row r="10" ht="15.75" customHeight="1">
      <c r="A10" s="112">
        <v>8.0</v>
      </c>
      <c r="B10" s="112" t="s">
        <v>15</v>
      </c>
      <c r="C10" s="113">
        <v>0.0</v>
      </c>
      <c r="D10" s="111"/>
      <c r="E10" s="111"/>
      <c r="F10" s="111"/>
      <c r="G10" s="111"/>
      <c r="H10" s="111"/>
      <c r="I10" s="105" t="s">
        <v>31</v>
      </c>
    </row>
    <row r="11" ht="15.75" customHeight="1">
      <c r="A11" s="109">
        <v>9.0</v>
      </c>
      <c r="B11" s="114" t="s">
        <v>16</v>
      </c>
      <c r="C11" s="115" t="s">
        <v>37</v>
      </c>
      <c r="D11" s="111"/>
      <c r="E11" s="111"/>
      <c r="F11" s="111"/>
      <c r="G11" s="111"/>
      <c r="H11" s="111"/>
      <c r="I11" s="108" t="s">
        <v>31</v>
      </c>
    </row>
    <row r="12" ht="15.75" customHeight="1">
      <c r="A12" s="112">
        <v>10.0</v>
      </c>
      <c r="B12" s="112" t="s">
        <v>17</v>
      </c>
      <c r="C12" s="113" t="s">
        <v>38</v>
      </c>
      <c r="D12" s="113" t="s">
        <v>35</v>
      </c>
      <c r="E12" s="113" t="s">
        <v>35</v>
      </c>
      <c r="F12" s="113" t="s">
        <v>35</v>
      </c>
      <c r="G12" s="113" t="s">
        <v>35</v>
      </c>
      <c r="H12" s="111"/>
      <c r="I12" s="105" t="s">
        <v>31</v>
      </c>
    </row>
    <row r="13" ht="15.75" customHeight="1">
      <c r="A13" s="109">
        <v>11.0</v>
      </c>
      <c r="B13" s="109" t="s">
        <v>18</v>
      </c>
      <c r="C13" s="110" t="s">
        <v>39</v>
      </c>
      <c r="D13" s="116" t="s">
        <v>40</v>
      </c>
      <c r="E13" s="117"/>
      <c r="F13" s="117"/>
      <c r="G13" s="111"/>
      <c r="H13" s="111"/>
      <c r="I13" s="108" t="s">
        <v>31</v>
      </c>
    </row>
    <row r="14" ht="15.75" customHeight="1">
      <c r="A14" s="112">
        <v>12.0</v>
      </c>
      <c r="B14" s="112" t="s">
        <v>19</v>
      </c>
      <c r="C14" s="118" t="s">
        <v>37</v>
      </c>
      <c r="D14" s="119">
        <f>IF(OR(EXACT(C7,"Y")),1,0)</f>
        <v>0</v>
      </c>
      <c r="E14" s="119">
        <f>IF(OR(EXACT(C9,"Y")),1,0)</f>
        <v>0</v>
      </c>
      <c r="F14" s="119">
        <f t="shared" ref="F14:F16" si="1">D14+E14</f>
        <v>0</v>
      </c>
      <c r="G14" s="120"/>
      <c r="H14" s="111"/>
      <c r="I14" s="105" t="s">
        <v>31</v>
      </c>
    </row>
    <row r="15" ht="15.75" customHeight="1">
      <c r="A15" s="109">
        <v>13.0</v>
      </c>
      <c r="B15" s="109" t="s">
        <v>20</v>
      </c>
      <c r="C15" s="121" t="s">
        <v>36</v>
      </c>
      <c r="D15" s="122">
        <f t="shared" ref="D15:D16" si="2">IF(OR(EXACT(C4,"Y")),1,0)</f>
        <v>1</v>
      </c>
      <c r="E15" s="122">
        <f>IF(OR(EXACT(C6,"Y")),1,0)</f>
        <v>0</v>
      </c>
      <c r="F15" s="122">
        <f t="shared" si="1"/>
        <v>1</v>
      </c>
      <c r="G15" s="120"/>
      <c r="H15" s="111"/>
      <c r="I15" s="108" t="s">
        <v>31</v>
      </c>
    </row>
    <row r="16" ht="15.75" customHeight="1">
      <c r="A16" s="112">
        <v>14.0</v>
      </c>
      <c r="B16" s="112" t="s">
        <v>21</v>
      </c>
      <c r="C16" s="118" t="s">
        <v>37</v>
      </c>
      <c r="D16" s="119">
        <f t="shared" si="2"/>
        <v>0</v>
      </c>
      <c r="E16" s="119">
        <f>IF(OR(EXACT(C8,"Y")),1,0)</f>
        <v>0</v>
      </c>
      <c r="F16" s="119">
        <f t="shared" si="1"/>
        <v>0</v>
      </c>
      <c r="G16" s="120"/>
      <c r="H16" s="111"/>
      <c r="I16" s="105" t="s">
        <v>31</v>
      </c>
    </row>
    <row r="17" ht="15.75" customHeight="1">
      <c r="A17" s="109">
        <v>15.0</v>
      </c>
      <c r="B17" s="109" t="s">
        <v>22</v>
      </c>
      <c r="C17" s="121" t="s">
        <v>37</v>
      </c>
      <c r="D17" s="122">
        <f>IF(OR(AND(F14,OR(F15,F16)),AND(F15,OR(F14,F16)),AND(F16,OR(F14,F15))),1,0)</f>
        <v>0</v>
      </c>
      <c r="E17" s="123"/>
      <c r="F17" s="104"/>
      <c r="G17" s="111"/>
      <c r="H17" s="111"/>
      <c r="I17" s="108" t="s">
        <v>31</v>
      </c>
    </row>
    <row r="18" ht="15.75" customHeight="1">
      <c r="A18" s="124">
        <v>16.0</v>
      </c>
      <c r="B18" s="102" t="s">
        <v>23</v>
      </c>
      <c r="C18" s="103" t="s">
        <v>35</v>
      </c>
      <c r="D18" s="103" t="s">
        <v>35</v>
      </c>
      <c r="E18" s="103" t="s">
        <v>35</v>
      </c>
      <c r="F18" s="103" t="s">
        <v>35</v>
      </c>
      <c r="G18" s="103" t="s">
        <v>35</v>
      </c>
      <c r="H18" s="111"/>
      <c r="I18" s="105" t="s">
        <v>31</v>
      </c>
    </row>
    <row r="19" ht="15.75" customHeight="1">
      <c r="A19" s="125">
        <v>17.0</v>
      </c>
      <c r="B19" s="125" t="s">
        <v>24</v>
      </c>
      <c r="C19" s="126" t="s">
        <v>41</v>
      </c>
      <c r="D19" s="127" t="s">
        <v>42</v>
      </c>
      <c r="E19" s="128" t="s">
        <v>43</v>
      </c>
      <c r="F19" s="128" t="s">
        <v>44</v>
      </c>
      <c r="G19" s="128" t="s">
        <v>45</v>
      </c>
      <c r="H19" s="129"/>
      <c r="I19" s="108" t="s">
        <v>31</v>
      </c>
    </row>
    <row r="20" ht="15.75" customHeight="1">
      <c r="A20" s="130">
        <v>18.0</v>
      </c>
      <c r="B20" s="131" t="s">
        <v>25</v>
      </c>
      <c r="C20" s="132" t="str">
        <f>IF(OR(EXACT(C4,"Y"),EXACT(C5,"Y"),EXACT(C6,"Y"),EXACT(C7,"Y"),EXACT(C8,"Y"),EXACT(C9,"Y")),"Y","N")</f>
        <v>Y</v>
      </c>
      <c r="D20" s="120"/>
      <c r="E20" s="120"/>
      <c r="F20" s="120"/>
      <c r="G20" s="120"/>
      <c r="H20" s="120"/>
      <c r="I20" s="105" t="s">
        <v>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A3"/>
    <mergeCell ref="B2:B3"/>
    <mergeCell ref="I2:I3"/>
  </mergeCells>
  <conditionalFormatting sqref="C3:C18 C20 D12:G12 D18:G18 E3 G3">
    <cfRule type="cellIs" dxfId="0" priority="1" operator="equal">
      <formula>"n.a."</formula>
    </cfRule>
  </conditionalFormatting>
  <conditionalFormatting sqref="C3:C18 C20 D12:G12 D18:G18 E3 G3">
    <cfRule type="cellIs" dxfId="1" priority="2" operator="equal">
      <formula>"Y"</formula>
    </cfRule>
  </conditionalFormatting>
  <conditionalFormatting sqref="C3:C18 C20 D12:G12 D18:G18 E3 G3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3 F3 H3">
      <formula1>"n.a.,Product,Process,Resource"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4:C9 C11">
      <formula1>"n.a.,Y,N"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3 E3 G3">
      <formula1>"n.a.,MDE,DevOps,AI/ML"</formula1>
    </dataValidation>
    <dataValidation type="list" allowBlank="1" sqref="C13">
      <formula1>"n.a.,Journal,Conference,Workshop,Book Chapter"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133" t="s">
        <v>46</v>
      </c>
      <c r="B1" s="133" t="s">
        <v>0</v>
      </c>
      <c r="C1" s="134" t="s">
        <v>1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6" t="s">
        <v>2</v>
      </c>
    </row>
    <row r="2">
      <c r="A2" s="137" t="s">
        <v>47</v>
      </c>
      <c r="B2" s="138">
        <v>1.0</v>
      </c>
      <c r="C2" s="139" t="s">
        <v>6</v>
      </c>
      <c r="D2" s="140" t="s">
        <v>7</v>
      </c>
      <c r="E2" s="140" t="s">
        <v>8</v>
      </c>
      <c r="F2" s="140" t="s">
        <v>7</v>
      </c>
      <c r="G2" s="140" t="s">
        <v>8</v>
      </c>
      <c r="H2" s="140" t="s">
        <v>7</v>
      </c>
      <c r="I2" s="140" t="s">
        <v>8</v>
      </c>
      <c r="J2" s="140" t="s">
        <v>7</v>
      </c>
      <c r="K2" s="140" t="s">
        <v>8</v>
      </c>
      <c r="L2" s="140" t="s">
        <v>7</v>
      </c>
      <c r="M2" s="140" t="s">
        <v>8</v>
      </c>
      <c r="N2" s="140" t="s">
        <v>7</v>
      </c>
      <c r="O2" s="140" t="s">
        <v>8</v>
      </c>
      <c r="P2" s="140" t="s">
        <v>7</v>
      </c>
      <c r="Q2" s="140" t="s">
        <v>8</v>
      </c>
      <c r="R2" s="140" t="s">
        <v>7</v>
      </c>
      <c r="S2" s="140" t="s">
        <v>8</v>
      </c>
      <c r="T2" s="140" t="s">
        <v>7</v>
      </c>
      <c r="U2" s="140" t="s">
        <v>8</v>
      </c>
      <c r="V2" s="141" t="s">
        <v>48</v>
      </c>
    </row>
    <row r="3">
      <c r="B3" s="142"/>
      <c r="C3" s="142"/>
      <c r="D3" s="143" t="s">
        <v>35</v>
      </c>
      <c r="E3" s="143" t="s">
        <v>35</v>
      </c>
      <c r="F3" s="143" t="s">
        <v>35</v>
      </c>
      <c r="G3" s="143" t="s">
        <v>35</v>
      </c>
      <c r="H3" s="143" t="s">
        <v>35</v>
      </c>
      <c r="I3" s="143" t="s">
        <v>35</v>
      </c>
      <c r="J3" s="143" t="s">
        <v>35</v>
      </c>
      <c r="K3" s="143" t="s">
        <v>35</v>
      </c>
      <c r="L3" s="143" t="s">
        <v>35</v>
      </c>
      <c r="M3" s="143" t="s">
        <v>35</v>
      </c>
      <c r="N3" s="143" t="s">
        <v>35</v>
      </c>
      <c r="O3" s="143" t="s">
        <v>35</v>
      </c>
      <c r="P3" s="143" t="s">
        <v>35</v>
      </c>
      <c r="Q3" s="143" t="s">
        <v>35</v>
      </c>
      <c r="R3" s="143" t="s">
        <v>35</v>
      </c>
      <c r="S3" s="143" t="s">
        <v>35</v>
      </c>
      <c r="T3" s="143" t="s">
        <v>35</v>
      </c>
      <c r="U3" s="143" t="s">
        <v>35</v>
      </c>
      <c r="V3" s="144"/>
    </row>
    <row r="4">
      <c r="A4" s="137">
        <v>1.0</v>
      </c>
      <c r="B4" s="145">
        <v>2.0</v>
      </c>
      <c r="C4" s="146" t="s">
        <v>9</v>
      </c>
      <c r="D4" s="147" t="s">
        <v>36</v>
      </c>
      <c r="E4" s="148"/>
      <c r="F4" s="148"/>
      <c r="G4" s="148"/>
      <c r="H4" s="148"/>
      <c r="I4" s="148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50" t="s">
        <v>31</v>
      </c>
    </row>
    <row r="5">
      <c r="A5" s="151">
        <v>1.0</v>
      </c>
      <c r="B5" s="152">
        <v>3.0</v>
      </c>
      <c r="C5" s="153" t="s">
        <v>10</v>
      </c>
      <c r="D5" s="154" t="s">
        <v>35</v>
      </c>
      <c r="E5" s="155"/>
      <c r="F5" s="155"/>
      <c r="G5" s="155"/>
      <c r="H5" s="155"/>
      <c r="I5" s="155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7" t="s">
        <v>31</v>
      </c>
    </row>
    <row r="6">
      <c r="A6" s="137">
        <v>1.0</v>
      </c>
      <c r="B6" s="145">
        <v>4.0</v>
      </c>
      <c r="C6" s="146" t="s">
        <v>11</v>
      </c>
      <c r="D6" s="147" t="s">
        <v>35</v>
      </c>
      <c r="E6" s="155"/>
      <c r="F6" s="155"/>
      <c r="G6" s="155"/>
      <c r="H6" s="155"/>
      <c r="I6" s="155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0" t="s">
        <v>31</v>
      </c>
    </row>
    <row r="7">
      <c r="A7" s="151">
        <v>1.0</v>
      </c>
      <c r="B7" s="158">
        <v>5.0</v>
      </c>
      <c r="C7" s="159" t="s">
        <v>12</v>
      </c>
      <c r="D7" s="160" t="s">
        <v>35</v>
      </c>
      <c r="E7" s="161"/>
      <c r="F7" s="161"/>
      <c r="G7" s="161"/>
      <c r="H7" s="161"/>
      <c r="I7" s="161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7" t="s">
        <v>31</v>
      </c>
    </row>
    <row r="8">
      <c r="A8" s="137">
        <v>1.0</v>
      </c>
      <c r="B8" s="162">
        <v>6.0</v>
      </c>
      <c r="C8" s="163" t="s">
        <v>13</v>
      </c>
      <c r="D8" s="164" t="s">
        <v>35</v>
      </c>
      <c r="E8" s="161"/>
      <c r="F8" s="161"/>
      <c r="G8" s="161"/>
      <c r="H8" s="161"/>
      <c r="I8" s="161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0" t="s">
        <v>31</v>
      </c>
    </row>
    <row r="9">
      <c r="A9" s="151">
        <v>1.0</v>
      </c>
      <c r="B9" s="158">
        <v>7.0</v>
      </c>
      <c r="C9" s="159" t="s">
        <v>14</v>
      </c>
      <c r="D9" s="160" t="s">
        <v>35</v>
      </c>
      <c r="E9" s="161"/>
      <c r="F9" s="161"/>
      <c r="G9" s="161"/>
      <c r="H9" s="161"/>
      <c r="I9" s="161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7" t="s">
        <v>31</v>
      </c>
    </row>
    <row r="10">
      <c r="A10" s="137">
        <v>2.0</v>
      </c>
      <c r="B10" s="162">
        <v>8.0</v>
      </c>
      <c r="C10" s="162" t="s">
        <v>15</v>
      </c>
      <c r="D10" s="164" t="s">
        <v>35</v>
      </c>
      <c r="E10" s="165"/>
      <c r="F10" s="165"/>
      <c r="G10" s="165"/>
      <c r="H10" s="165"/>
      <c r="I10" s="165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50" t="s">
        <v>31</v>
      </c>
    </row>
    <row r="11">
      <c r="A11" s="151">
        <v>2.0</v>
      </c>
      <c r="B11" s="158">
        <v>9.0</v>
      </c>
      <c r="C11" s="166" t="s">
        <v>16</v>
      </c>
      <c r="D11" s="167" t="s">
        <v>35</v>
      </c>
      <c r="E11" s="165"/>
      <c r="F11" s="165"/>
      <c r="G11" s="165"/>
      <c r="H11" s="165"/>
      <c r="I11" s="165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57" t="s">
        <v>31</v>
      </c>
    </row>
    <row r="12">
      <c r="A12" s="137" t="s">
        <v>47</v>
      </c>
      <c r="B12" s="162">
        <v>10.0</v>
      </c>
      <c r="C12" s="162" t="s">
        <v>17</v>
      </c>
      <c r="D12" s="164" t="s">
        <v>35</v>
      </c>
      <c r="E12" s="164" t="s">
        <v>35</v>
      </c>
      <c r="F12" s="164" t="s">
        <v>35</v>
      </c>
      <c r="G12" s="164" t="s">
        <v>35</v>
      </c>
      <c r="H12" s="164" t="s">
        <v>35</v>
      </c>
      <c r="I12" s="165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50" t="s">
        <v>31</v>
      </c>
    </row>
    <row r="13">
      <c r="A13" s="151">
        <v>3.0</v>
      </c>
      <c r="B13" s="158">
        <v>11.0</v>
      </c>
      <c r="C13" s="158" t="s">
        <v>18</v>
      </c>
      <c r="D13" s="168" t="s">
        <v>39</v>
      </c>
      <c r="E13" s="169"/>
      <c r="F13" s="170"/>
      <c r="G13" s="170"/>
      <c r="H13" s="165"/>
      <c r="I13" s="165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57" t="s">
        <v>31</v>
      </c>
    </row>
    <row r="14">
      <c r="A14" s="137">
        <v>1.0</v>
      </c>
      <c r="B14" s="162">
        <v>12.0</v>
      </c>
      <c r="C14" s="162" t="s">
        <v>19</v>
      </c>
      <c r="D14" s="171" t="str">
        <f t="shared" ref="D14:D16" si="1">IF(G14&gt;0,"Y","n.a.")</f>
        <v>n.a.</v>
      </c>
      <c r="E14" s="172">
        <f>IF(OR(EXACT(D7,"Y")),1,0)</f>
        <v>0</v>
      </c>
      <c r="F14" s="173">
        <f>IF(OR(EXACT(D9,"Y")),1,0)</f>
        <v>0</v>
      </c>
      <c r="G14" s="173">
        <f t="shared" ref="G14:G16" si="2">E14+F14</f>
        <v>0</v>
      </c>
      <c r="H14" s="174"/>
      <c r="I14" s="165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50" t="s">
        <v>31</v>
      </c>
    </row>
    <row r="15">
      <c r="A15" s="151">
        <v>1.0</v>
      </c>
      <c r="B15" s="158">
        <v>13.0</v>
      </c>
      <c r="C15" s="158" t="s">
        <v>20</v>
      </c>
      <c r="D15" s="171" t="str">
        <f t="shared" si="1"/>
        <v>Y</v>
      </c>
      <c r="E15" s="175">
        <f t="shared" ref="E15:E16" si="3">IF(OR(EXACT(D4,"Y")),1,0)</f>
        <v>1</v>
      </c>
      <c r="F15" s="176">
        <f>IF(OR(EXACT(D6,"Y")),1,0)</f>
        <v>0</v>
      </c>
      <c r="G15" s="176">
        <f t="shared" si="2"/>
        <v>1</v>
      </c>
      <c r="H15" s="174"/>
      <c r="I15" s="165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57" t="s">
        <v>31</v>
      </c>
    </row>
    <row r="16">
      <c r="A16" s="137">
        <v>1.0</v>
      </c>
      <c r="B16" s="162">
        <v>14.0</v>
      </c>
      <c r="C16" s="162" t="s">
        <v>21</v>
      </c>
      <c r="D16" s="171" t="str">
        <f t="shared" si="1"/>
        <v>n.a.</v>
      </c>
      <c r="E16" s="172">
        <f t="shared" si="3"/>
        <v>0</v>
      </c>
      <c r="F16" s="173">
        <f>IF(OR(EXACT(D8,"Y")),1,0)</f>
        <v>0</v>
      </c>
      <c r="G16" s="173">
        <f t="shared" si="2"/>
        <v>0</v>
      </c>
      <c r="H16" s="174"/>
      <c r="I16" s="165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50" t="s">
        <v>31</v>
      </c>
    </row>
    <row r="17">
      <c r="A17" s="151">
        <v>1.0</v>
      </c>
      <c r="B17" s="158">
        <v>15.0</v>
      </c>
      <c r="C17" s="158" t="s">
        <v>22</v>
      </c>
      <c r="D17" s="171" t="str">
        <f>IF(E17&gt;0,"Y","n.a.")</f>
        <v>n.a.</v>
      </c>
      <c r="E17" s="175">
        <f>IF(OR(AND(G14,OR(G15,G16)),AND(G15,OR(G14,G16)),AND(G16,OR(G14,G15))),1,0)</f>
        <v>0</v>
      </c>
      <c r="F17" s="177"/>
      <c r="G17" s="148"/>
      <c r="H17" s="165"/>
      <c r="I17" s="165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57" t="s">
        <v>31</v>
      </c>
    </row>
    <row r="18">
      <c r="A18" s="137">
        <v>3.0</v>
      </c>
      <c r="B18" s="178">
        <v>16.0</v>
      </c>
      <c r="C18" s="145" t="s">
        <v>23</v>
      </c>
      <c r="D18" s="147" t="s">
        <v>35</v>
      </c>
      <c r="E18" s="147" t="s">
        <v>35</v>
      </c>
      <c r="F18" s="147" t="s">
        <v>35</v>
      </c>
      <c r="G18" s="147" t="s">
        <v>35</v>
      </c>
      <c r="H18" s="147" t="s">
        <v>35</v>
      </c>
      <c r="I18" s="165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50" t="s">
        <v>31</v>
      </c>
    </row>
    <row r="19">
      <c r="A19" s="151">
        <v>3.0</v>
      </c>
      <c r="B19" s="179">
        <v>17.0</v>
      </c>
      <c r="C19" s="179" t="s">
        <v>24</v>
      </c>
      <c r="D19" s="180"/>
      <c r="E19" s="180"/>
      <c r="F19" s="181"/>
      <c r="G19" s="181"/>
      <c r="H19" s="181"/>
      <c r="I19" s="182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4" t="s">
        <v>31</v>
      </c>
    </row>
    <row r="20">
      <c r="A20" s="185"/>
      <c r="B20" s="185">
        <v>18.0</v>
      </c>
      <c r="C20" s="186" t="s">
        <v>25</v>
      </c>
      <c r="D20" s="187" t="str">
        <f>IF(OR(EQ(D14,"Y"),EQ(D15,"Y"),EQ(D16,"Y"),EQ(D17,"Y")),"Y","n.a.")</f>
        <v>Y</v>
      </c>
      <c r="E20" s="188"/>
      <c r="F20" s="188"/>
      <c r="G20" s="188"/>
      <c r="H20" s="188"/>
      <c r="I20" s="188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50" t="s">
        <v>31</v>
      </c>
    </row>
    <row r="21">
      <c r="A21" s="190">
        <v>4.0</v>
      </c>
      <c r="B21" s="191">
        <v>19.0</v>
      </c>
      <c r="C21" s="191" t="s">
        <v>49</v>
      </c>
      <c r="D21" s="192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4"/>
    </row>
    <row r="22">
      <c r="D22" s="195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7"/>
    </row>
    <row r="23">
      <c r="D23" s="195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4"/>
    </row>
    <row r="24">
      <c r="D24" s="195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6"/>
      <c r="U24" s="196"/>
      <c r="V24" s="197"/>
    </row>
    <row r="25">
      <c r="A25" s="198"/>
      <c r="B25" s="198"/>
      <c r="C25" s="199" t="s">
        <v>50</v>
      </c>
      <c r="D25" s="199" t="s">
        <v>35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200" t="s">
        <v>51</v>
      </c>
      <c r="B26" s="201"/>
      <c r="C26" s="202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4"/>
    </row>
    <row r="27">
      <c r="A27" s="200" t="s">
        <v>52</v>
      </c>
      <c r="B27" s="201"/>
      <c r="C27" s="202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6"/>
    </row>
    <row r="28">
      <c r="A28" s="200" t="s">
        <v>53</v>
      </c>
      <c r="B28" s="201"/>
      <c r="C28" s="202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3"/>
      <c r="T28" s="203"/>
      <c r="U28" s="203"/>
      <c r="V28" s="204"/>
    </row>
    <row r="29">
      <c r="A29" s="200" t="s">
        <v>54</v>
      </c>
      <c r="B29" s="201"/>
      <c r="C29" s="202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6"/>
    </row>
    <row r="30">
      <c r="A30" s="207"/>
      <c r="B30" s="207"/>
      <c r="C30" s="20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