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<sst xmlns="http://schemas.openxmlformats.org/spreadsheetml/2006/main" count="217" uniqueCount="65">
  <si>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</si>
  <si>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</si>
  <si>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</si>
  <si>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</si>
  <si>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</si>
  <si>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</si>
  <si>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</si>
  <si>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</si>
  <si>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</si>
  <si>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</si>
  <si>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</si>
  <si>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</si>
  <si>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</si>
  <si>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</si>
  <si>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</si>
  <si>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</si>
  <si>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</si>
  <si>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</si>
  <si>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</si>
  <si>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</si>
  <si>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</si>
  <si>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</si>
  <si>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</si>
  <si>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</si>
  <si>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</si>
  <si>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</si>
  <si>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</si>
  <si>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</si>
  <si>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</si>
  <si>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</si>
  <si>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</si>
  <si>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papers proposes a model-based approach for Cloud provisioning that is compatible with DevOps practices and tools. To this end, the main contribution of the paper is ARGON which is a solution for 1) modeling the target infrastructure via the provided generic DSL and 2) using a set of-model-to-text transformations in order to generate the required artifacts/scripts for managing different corresponding DevOps tools.</t>
  </si>
  <si>
    <t>MDE</t>
  </si>
  <si>
    <t>Process</t>
  </si>
  <si>
    <t>Resource</t>
  </si>
  <si>
    <t>DevOps</t>
  </si>
  <si>
    <t>Y</t>
  </si>
  <si>
    <t>The approach relies on a DSL defined by the authors (a generic infrastructure metamodel, textual and graphical notations) and corresponding model-to-text transformations.</t>
  </si>
  <si>
    <t>N</t>
  </si>
  <si>
    <t>&lt;add your comment here if any&gt;</t>
  </si>
  <si>
    <t>The case study is a MOOC cloud application from a generic CEC University.</t>
  </si>
  <si>
    <t>The Eclipse-based implementation of ARGON seems to be available in open source, though no direct link is provided in the paper.</t>
  </si>
  <si>
    <t>Modelling</t>
  </si>
  <si>
    <t>Coding</t>
  </si>
  <si>
    <t>n.a.</t>
  </si>
  <si>
    <t>The paper contribution is mostly about modeling the target infrastructure and generating related useful code (i.e. scripts).</t>
  </si>
  <si>
    <t>Conference</t>
  </si>
  <si>
    <t>2017 IEEE 14th International Conference on Services Computing</t>
  </si>
  <si>
    <t>Good conference in the Service community.</t>
  </si>
  <si>
    <t>application domain independent</t>
  </si>
  <si>
    <t>The approach is not specific to any final application domain. It can be used in all domains where cloud applications can be developed and deployed.</t>
  </si>
  <si>
    <t>Infrastructure as Code</t>
  </si>
  <si>
    <t>Infrastructure Provisioning</t>
  </si>
  <si>
    <t>Cloud Services</t>
  </si>
  <si>
    <t>Model Driven Development</t>
  </si>
  <si>
    <t>Keywords provided by the authors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</si>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</sst>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horizontal="righ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3" fillId="3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vertical="bottom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The papers proposes a model-based approach for Cloud provisioning that is compatible with DevOps practices and tools. To this end, the main contribution of the paper is ARGON which is a solution for 1) modeling the target infrastructure via the provided generic DSL and 2) using a set of-model-to-text transformations in order to generate the required artifacts/scripts for managing different corresponding DevOps tools.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Process</v>
      </c>
      <c r="E3" s="13" t="str">
        <f t="shared" ref="E3:F3" si="3">K26</f>
        <v>MDE</v>
      </c>
      <c r="F3" s="13" t="str">
        <f t="shared" si="3"/>
        <v>Resource</v>
      </c>
      <c r="G3" s="13" t="str">
        <f t="shared" ref="G3:H3" si="4">K27</f>
        <v>DevOps</v>
      </c>
      <c r="H3" s="13" t="str">
        <f t="shared" si="4"/>
        <v>Resource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The approach relies on a DSL defined by the authors (a generic infrastructure metamodel, textual and graphical notations) and corresponding model-to-text transformations.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0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The case study is a MOOC cloud application from a generic CEC University.</v>
      </c>
      <c r="V10" s="20" t="str">
        <f t="shared" si="12"/>
        <v>#REF!</v>
      </c>
      <c r="W10" s="11">
        <f t="shared" si="13"/>
        <v>0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The Eclipse-based implementation of ARGON seems to be available in open source, though no direct link is provided in the paper.</v>
      </c>
      <c r="V11" s="24" t="str">
        <f t="shared" si="12"/>
        <v>#REF!</v>
      </c>
      <c r="W11" s="15">
        <f t="shared" si="13"/>
        <v>0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Coding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The paper contribution is mostly about modeling the target infrastructure and generating related useful code (i.e. scripts).</v>
      </c>
      <c r="V12" s="20" t="str">
        <f t="shared" si="12"/>
        <v>#REF!</v>
      </c>
      <c r="W12" s="11">
        <f t="shared" si="13"/>
        <v>0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Conference</v>
      </c>
      <c r="D13" s="25" t="str">
        <f t="shared" si="15"/>
        <v>2017 IEEE 14th International Conference on Services Computing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Good conference in the Service community.</v>
      </c>
      <c r="V13" s="24" t="str">
        <f t="shared" si="12"/>
        <v>#REF!</v>
      </c>
      <c r="W13" s="15">
        <f t="shared" si="13"/>
        <v>0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7">IF(OR(EXACT(C4,"Y")),1,0)</f>
        <v>1</v>
      </c>
      <c r="E15" s="13">
        <f>IF(OR(EXACT(C6,"Y")),1,0)</f>
        <v>0</v>
      </c>
      <c r="F15" s="13">
        <f t="shared" si="16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The approach is not specific to any final application domain. It can be used in all domains where cloud applications can be developed and deployed.</v>
      </c>
      <c r="V18" s="20" t="str">
        <f t="shared" si="12"/>
        <v>#REF!</v>
      </c>
      <c r="W18" s="11">
        <f t="shared" si="13"/>
        <v>0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Infrastructure as Code</v>
      </c>
      <c r="D19" s="29" t="str">
        <f>K58</f>
        <v>DevOps</v>
      </c>
      <c r="E19" s="29" t="str">
        <f>K59</f>
        <v>Infrastructure Provisioning</v>
      </c>
      <c r="F19" s="29" t="str">
        <f>K60</f>
        <v>Cloud Services</v>
      </c>
      <c r="G19" s="29" t="str">
        <f>K61</f>
        <v>Model Driven Development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Keywords provided by the authors</v>
      </c>
      <c r="V19" s="24" t="str">
        <f t="shared" si="12"/>
        <v>#REF!</v>
      </c>
      <c r="W19" s="15">
        <f t="shared" si="13"/>
        <v>0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10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20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9">IF(NOT(I25=""),I25,"n.a.")</f>
        <v>MDE</v>
      </c>
      <c r="L25" s="55" t="str">
        <f t="shared" si="19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Resource</v>
      </c>
      <c r="E26" s="59" t="str">
        <f t="shared" si="20"/>
        <v>MDE Resource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21">IF(NOT(I26=""),I26,"n.a.")</f>
        <v>MDE</v>
      </c>
      <c r="L26" s="60" t="str">
        <f t="shared" si="21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DevOps</v>
      </c>
      <c r="D27" s="53" t="str">
        <f>'1'!H$3</f>
        <v>Resource</v>
      </c>
      <c r="E27" s="54" t="str">
        <f t="shared" si="20"/>
        <v>DevOps Resource</v>
      </c>
      <c r="F27" s="54"/>
      <c r="G27" s="54" t="str">
        <f>IFERROR(__xludf.DUMMYFUNCTION("""COMPUTED_VALUE"""),"DevOps Resource")</f>
        <v>DevOps Resource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IFERROR(__xludf.DUMMYFUNCTION("""COMPUTED_VALUE"""),"Resource")</f>
        <v>Resource</v>
      </c>
      <c r="K27" s="55" t="str">
        <f t="shared" ref="K27:L27" si="22">IF(NOT(I27=""),I27,"n.a.")</f>
        <v>DevOps</v>
      </c>
      <c r="L27" s="55" t="str">
        <f t="shared" si="22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9">G37</f>
        <v>Modelling</v>
      </c>
      <c r="J37" s="75"/>
      <c r="K37" s="77" t="str">
        <f t="shared" ref="K37:K68" si="30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Coding</v>
      </c>
      <c r="D38" s="81"/>
      <c r="E38" s="81"/>
      <c r="F38" s="81"/>
      <c r="G38" s="81" t="str">
        <f>IFERROR(__xludf.DUMMYFUNCTION("""COMPUTED_VALUE"""),"Coding")</f>
        <v>Coding</v>
      </c>
      <c r="H38" s="81"/>
      <c r="I38" s="59" t="str">
        <f t="shared" si="29"/>
        <v>Coding</v>
      </c>
      <c r="J38" s="81"/>
      <c r="K38" s="60" t="str">
        <f t="shared" si="30"/>
        <v>Coding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9"/>
        <v>application domain independent</v>
      </c>
      <c r="J47" s="75"/>
      <c r="K47" s="77" t="str">
        <f t="shared" si="30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Infrastructure as Code</v>
      </c>
      <c r="D57" s="90"/>
      <c r="E57" s="90"/>
      <c r="F57" s="90"/>
      <c r="G57" s="75" t="str">
        <f>IFERROR(__xludf.DUMMYFUNCTION("IFNA(UNIQUE(FILTER(C57:C66, C57:C66&lt;&gt;""n.a."")),""n.a."")"),"Infrastructure as Code")</f>
        <v>Infrastructure as Code</v>
      </c>
      <c r="H57" s="90"/>
      <c r="I57" s="76" t="str">
        <f t="shared" si="29"/>
        <v>Infrastructure as Code</v>
      </c>
      <c r="J57" s="90"/>
      <c r="K57" s="77" t="str">
        <f t="shared" si="30"/>
        <v>Infrastructure as Code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DevOps</v>
      </c>
      <c r="D58" s="81"/>
      <c r="E58" s="81"/>
      <c r="F58" s="81"/>
      <c r="G58" s="81" t="str">
        <f>IFERROR(__xludf.DUMMYFUNCTION("""COMPUTED_VALUE"""),"DevOps")</f>
        <v>DevOps</v>
      </c>
      <c r="H58" s="81"/>
      <c r="I58" s="59" t="str">
        <f t="shared" si="29"/>
        <v>DevOps</v>
      </c>
      <c r="J58" s="81"/>
      <c r="K58" s="60" t="str">
        <f t="shared" si="30"/>
        <v>DevOps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Infrastructure Provisioning</v>
      </c>
      <c r="D59" s="83"/>
      <c r="E59" s="83"/>
      <c r="F59" s="83"/>
      <c r="G59" s="83" t="str">
        <f>IFERROR(__xludf.DUMMYFUNCTION("""COMPUTED_VALUE"""),"Infrastructure Provisioning")</f>
        <v>Infrastructure Provisioning</v>
      </c>
      <c r="H59" s="83"/>
      <c r="I59" s="54" t="str">
        <f t="shared" si="29"/>
        <v>Infrastructure Provisioning</v>
      </c>
      <c r="J59" s="83"/>
      <c r="K59" s="55" t="str">
        <f t="shared" si="30"/>
        <v>Infrastructure Provisioning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Cloud Services</v>
      </c>
      <c r="D60" s="81"/>
      <c r="E60" s="81"/>
      <c r="F60" s="81"/>
      <c r="G60" s="81" t="str">
        <f>IFERROR(__xludf.DUMMYFUNCTION("""COMPUTED_VALUE"""),"Cloud Services")</f>
        <v>Cloud Services</v>
      </c>
      <c r="H60" s="81"/>
      <c r="I60" s="59" t="str">
        <f t="shared" si="29"/>
        <v>Cloud Services</v>
      </c>
      <c r="J60" s="81"/>
      <c r="K60" s="60" t="str">
        <f t="shared" si="30"/>
        <v>Cloud Services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Model Driven Development</v>
      </c>
      <c r="D61" s="83"/>
      <c r="E61" s="83"/>
      <c r="F61" s="83"/>
      <c r="G61" s="83" t="str">
        <f>IFERROR(__xludf.DUMMYFUNCTION("""COMPUTED_VALUE"""),"Model Driven Development")</f>
        <v>Model Driven Development</v>
      </c>
      <c r="H61" s="83"/>
      <c r="I61" s="54" t="str">
        <f t="shared" si="29"/>
        <v>Model Driven Development</v>
      </c>
      <c r="J61" s="83"/>
      <c r="K61" s="55" t="str">
        <f t="shared" si="30"/>
        <v>Model Driven Development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2017 IEEE 14th International Conference on Services Computing</v>
      </c>
      <c r="E67" s="54" t="str">
        <f t="shared" ref="E67:E68" si="31">CONCATENATE(C67,"---",D67)</f>
        <v>Conference---2017 IEEE 14th International Conference on Services Computing</v>
      </c>
      <c r="F67" s="54"/>
      <c r="G67" s="54" t="str">
        <f>IFERROR(__xludf.DUMMYFUNCTION("IFNA(UNIQUE(FILTER(E67:E68, E67:E68&lt;&gt;""n.a"")),""n.a."")"),"Conference---2017 IEEE 14th International Conference on Services Computing")</f>
        <v>Conference---2017 IEEE 14th International Conference on Services Computing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IFERROR(__xludf.DUMMYFUNCTION("""COMPUTED_VALUE"""),"2017 IEEE 14th International Conference on Services Computing")</f>
        <v>2017 IEEE 14th International Conference on Services Computing</v>
      </c>
      <c r="K67" s="55" t="str">
        <f t="shared" si="30"/>
        <v>Conference</v>
      </c>
      <c r="L67" s="55" t="str">
        <f>IF(NOT(J67=""),J67,"n.a.")</f>
        <v>2017 IEEE 14th International Conference on Services Computing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31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1.0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82.5" customHeight="1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38</v>
      </c>
      <c r="D5" s="111"/>
      <c r="E5" s="111"/>
      <c r="F5" s="111"/>
      <c r="G5" s="111"/>
      <c r="H5" s="111"/>
      <c r="I5" s="112" t="s">
        <v>39</v>
      </c>
    </row>
    <row r="6">
      <c r="A6" s="103">
        <v>4.0</v>
      </c>
      <c r="B6" s="104" t="s">
        <v>11</v>
      </c>
      <c r="C6" s="105" t="s">
        <v>38</v>
      </c>
      <c r="D6" s="111"/>
      <c r="E6" s="111"/>
      <c r="F6" s="111"/>
      <c r="G6" s="111"/>
      <c r="H6" s="111"/>
      <c r="I6" s="107" t="s">
        <v>39</v>
      </c>
    </row>
    <row r="7">
      <c r="A7" s="113">
        <v>5.0</v>
      </c>
      <c r="B7" s="114" t="s">
        <v>12</v>
      </c>
      <c r="C7" s="115" t="s">
        <v>38</v>
      </c>
      <c r="D7" s="116"/>
      <c r="E7" s="116"/>
      <c r="F7" s="116"/>
      <c r="G7" s="116"/>
      <c r="H7" s="116"/>
      <c r="I7" s="112" t="s">
        <v>39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39</v>
      </c>
    </row>
    <row r="9">
      <c r="A9" s="113">
        <v>7.0</v>
      </c>
      <c r="B9" s="114" t="s">
        <v>14</v>
      </c>
      <c r="C9" s="115" t="s">
        <v>38</v>
      </c>
      <c r="D9" s="116"/>
      <c r="E9" s="116"/>
      <c r="F9" s="116"/>
      <c r="G9" s="116"/>
      <c r="H9" s="116"/>
      <c r="I9" s="112" t="s">
        <v>39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40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41</v>
      </c>
    </row>
    <row r="12">
      <c r="A12" s="117">
        <v>10.0</v>
      </c>
      <c r="B12" s="117" t="s">
        <v>17</v>
      </c>
      <c r="C12" s="119" t="s">
        <v>42</v>
      </c>
      <c r="D12" s="119" t="s">
        <v>43</v>
      </c>
      <c r="E12" s="119" t="s">
        <v>44</v>
      </c>
      <c r="F12" s="119" t="s">
        <v>44</v>
      </c>
      <c r="G12" s="119" t="s">
        <v>44</v>
      </c>
      <c r="H12" s="120"/>
      <c r="I12" s="107" t="s">
        <v>45</v>
      </c>
    </row>
    <row r="13">
      <c r="A13" s="113">
        <v>11.0</v>
      </c>
      <c r="B13" s="113" t="s">
        <v>18</v>
      </c>
      <c r="C13" s="115" t="s">
        <v>46</v>
      </c>
      <c r="D13" s="123" t="s">
        <v>47</v>
      </c>
      <c r="E13" s="124"/>
      <c r="F13" s="124"/>
      <c r="G13" s="120"/>
      <c r="H13" s="120"/>
      <c r="I13" s="112" t="s">
        <v>48</v>
      </c>
    </row>
    <row r="14">
      <c r="A14" s="117">
        <v>12.0</v>
      </c>
      <c r="B14" s="117" t="s">
        <v>19</v>
      </c>
      <c r="C14" s="125" t="s">
        <v>38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39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39</v>
      </c>
    </row>
    <row r="16">
      <c r="A16" s="117">
        <v>14.0</v>
      </c>
      <c r="B16" s="117" t="s">
        <v>21</v>
      </c>
      <c r="C16" s="125" t="s">
        <v>38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39</v>
      </c>
    </row>
    <row r="17">
      <c r="A17" s="113">
        <v>15.0</v>
      </c>
      <c r="B17" s="113" t="s">
        <v>22</v>
      </c>
      <c r="C17" s="128" t="s">
        <v>38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39</v>
      </c>
    </row>
    <row r="18">
      <c r="A18" s="131">
        <v>16.0</v>
      </c>
      <c r="B18" s="103" t="s">
        <v>23</v>
      </c>
      <c r="C18" s="105" t="s">
        <v>49</v>
      </c>
      <c r="D18" s="105" t="s">
        <v>44</v>
      </c>
      <c r="E18" s="105" t="s">
        <v>44</v>
      </c>
      <c r="F18" s="105" t="s">
        <v>44</v>
      </c>
      <c r="G18" s="105" t="s">
        <v>44</v>
      </c>
      <c r="H18" s="120"/>
      <c r="I18" s="107" t="s">
        <v>50</v>
      </c>
    </row>
    <row r="19">
      <c r="A19" s="132">
        <v>17.0</v>
      </c>
      <c r="B19" s="132" t="s">
        <v>24</v>
      </c>
      <c r="C19" s="133" t="s">
        <v>51</v>
      </c>
      <c r="D19" s="134" t="s">
        <v>35</v>
      </c>
      <c r="E19" s="135" t="s">
        <v>52</v>
      </c>
      <c r="F19" s="135" t="s">
        <v>53</v>
      </c>
      <c r="G19" s="135" t="s">
        <v>54</v>
      </c>
      <c r="H19" s="136"/>
      <c r="I19" s="112" t="s">
        <v>55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39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56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57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58</v>
      </c>
    </row>
    <row r="3">
      <c r="B3" s="100"/>
      <c r="C3" s="100"/>
      <c r="D3" s="101" t="s">
        <v>44</v>
      </c>
      <c r="E3" s="101" t="s">
        <v>44</v>
      </c>
      <c r="F3" s="101" t="s">
        <v>44</v>
      </c>
      <c r="G3" s="101" t="s">
        <v>44</v>
      </c>
      <c r="H3" s="101" t="s">
        <v>44</v>
      </c>
      <c r="I3" s="101" t="s">
        <v>44</v>
      </c>
      <c r="J3" s="101" t="s">
        <v>44</v>
      </c>
      <c r="K3" s="101" t="s">
        <v>44</v>
      </c>
      <c r="L3" s="101" t="s">
        <v>44</v>
      </c>
      <c r="M3" s="101" t="s">
        <v>44</v>
      </c>
      <c r="N3" s="101" t="s">
        <v>44</v>
      </c>
      <c r="O3" s="101" t="s">
        <v>44</v>
      </c>
      <c r="P3" s="101" t="s">
        <v>44</v>
      </c>
      <c r="Q3" s="101" t="s">
        <v>44</v>
      </c>
      <c r="R3" s="101" t="s">
        <v>44</v>
      </c>
      <c r="S3" s="101" t="s">
        <v>44</v>
      </c>
      <c r="T3" s="101" t="s">
        <v>44</v>
      </c>
      <c r="U3" s="101" t="s">
        <v>44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39</v>
      </c>
    </row>
    <row r="5">
      <c r="A5" s="143">
        <v>1.0</v>
      </c>
      <c r="B5" s="108">
        <v>3.0</v>
      </c>
      <c r="C5" s="109" t="s">
        <v>10</v>
      </c>
      <c r="D5" s="110" t="s">
        <v>44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39</v>
      </c>
    </row>
    <row r="6">
      <c r="A6" s="141">
        <v>1.0</v>
      </c>
      <c r="B6" s="103">
        <v>4.0</v>
      </c>
      <c r="C6" s="104" t="s">
        <v>11</v>
      </c>
      <c r="D6" s="105" t="s">
        <v>44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39</v>
      </c>
    </row>
    <row r="7">
      <c r="A7" s="143">
        <v>1.0</v>
      </c>
      <c r="B7" s="113">
        <v>5.0</v>
      </c>
      <c r="C7" s="114" t="s">
        <v>12</v>
      </c>
      <c r="D7" s="115" t="s">
        <v>44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39</v>
      </c>
    </row>
    <row r="8">
      <c r="A8" s="141">
        <v>1.0</v>
      </c>
      <c r="B8" s="117">
        <v>6.0</v>
      </c>
      <c r="C8" s="118" t="s">
        <v>13</v>
      </c>
      <c r="D8" s="119" t="s">
        <v>44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39</v>
      </c>
    </row>
    <row r="9">
      <c r="A9" s="143">
        <v>1.0</v>
      </c>
      <c r="B9" s="113">
        <v>7.0</v>
      </c>
      <c r="C9" s="114" t="s">
        <v>14</v>
      </c>
      <c r="D9" s="115" t="s">
        <v>44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39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39</v>
      </c>
    </row>
    <row r="11">
      <c r="A11" s="143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39</v>
      </c>
    </row>
    <row r="12">
      <c r="A12" s="141" t="s">
        <v>57</v>
      </c>
      <c r="B12" s="117">
        <v>10.0</v>
      </c>
      <c r="C12" s="117" t="s">
        <v>17</v>
      </c>
      <c r="D12" s="119" t="s">
        <v>44</v>
      </c>
      <c r="E12" s="119" t="s">
        <v>44</v>
      </c>
      <c r="F12" s="119" t="s">
        <v>44</v>
      </c>
      <c r="G12" s="119" t="s">
        <v>44</v>
      </c>
      <c r="H12" s="119" t="s">
        <v>44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39</v>
      </c>
    </row>
    <row r="13">
      <c r="A13" s="143">
        <v>3.0</v>
      </c>
      <c r="B13" s="113">
        <v>11.0</v>
      </c>
      <c r="C13" s="113" t="s">
        <v>18</v>
      </c>
      <c r="D13" s="145" t="s">
        <v>44</v>
      </c>
      <c r="E13" s="123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39</v>
      </c>
    </row>
    <row r="14">
      <c r="A14" s="141">
        <v>1.0</v>
      </c>
      <c r="B14" s="117">
        <v>12.0</v>
      </c>
      <c r="C14" s="117" t="s">
        <v>19</v>
      </c>
      <c r="D14" s="146" t="str">
        <f t="shared" ref="D14:D16" si="1">IF(G14&gt;0,"Y","n.a.")</f>
        <v>n.a.</v>
      </c>
      <c r="E14" s="147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39</v>
      </c>
    </row>
    <row r="15">
      <c r="A15" s="143">
        <v>1.0</v>
      </c>
      <c r="B15" s="113">
        <v>13.0</v>
      </c>
      <c r="C15" s="113" t="s">
        <v>20</v>
      </c>
      <c r="D15" s="146" t="str">
        <f t="shared" si="1"/>
        <v>Y</v>
      </c>
      <c r="E15" s="148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39</v>
      </c>
    </row>
    <row r="16">
      <c r="A16" s="141">
        <v>1.0</v>
      </c>
      <c r="B16" s="117">
        <v>14.0</v>
      </c>
      <c r="C16" s="117" t="s">
        <v>21</v>
      </c>
      <c r="D16" s="146" t="str">
        <f t="shared" si="1"/>
        <v>n.a.</v>
      </c>
      <c r="E16" s="147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39</v>
      </c>
    </row>
    <row r="17">
      <c r="A17" s="143">
        <v>1.0</v>
      </c>
      <c r="B17" s="113">
        <v>15.0</v>
      </c>
      <c r="C17" s="113" t="s">
        <v>22</v>
      </c>
      <c r="D17" s="146" t="str">
        <f>IF(E17&gt;0,"Y","n.a.")</f>
        <v>n.a.</v>
      </c>
      <c r="E17" s="148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39</v>
      </c>
    </row>
    <row r="18">
      <c r="A18" s="141">
        <v>3.0</v>
      </c>
      <c r="B18" s="131">
        <v>16.0</v>
      </c>
      <c r="C18" s="103" t="s">
        <v>23</v>
      </c>
      <c r="D18" s="105" t="s">
        <v>44</v>
      </c>
      <c r="E18" s="105" t="s">
        <v>44</v>
      </c>
      <c r="F18" s="105" t="s">
        <v>44</v>
      </c>
      <c r="G18" s="105" t="s">
        <v>44</v>
      </c>
      <c r="H18" s="105" t="s">
        <v>44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39</v>
      </c>
    </row>
    <row r="19">
      <c r="A19" s="143">
        <v>3.0</v>
      </c>
      <c r="B19" s="132">
        <v>17.0</v>
      </c>
      <c r="C19" s="132" t="s">
        <v>24</v>
      </c>
      <c r="D19" s="133"/>
      <c r="E19" s="133"/>
      <c r="F19" s="149"/>
      <c r="G19" s="149"/>
      <c r="H19" s="149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39</v>
      </c>
    </row>
    <row r="20">
      <c r="A20" s="137"/>
      <c r="B20" s="137">
        <v>18.0</v>
      </c>
      <c r="C20" s="138" t="s">
        <v>25</v>
      </c>
      <c r="D20" s="153" t="str">
        <f>IF(OR(EQ(D14,"Y"),EQ(D15,"Y"),EQ(D16,"Y"),EQ(D17,"Y")),"Y","n.a.")</f>
        <v>Y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07" t="s">
        <v>39</v>
      </c>
    </row>
    <row r="21">
      <c r="A21" s="156">
        <v>4.0</v>
      </c>
      <c r="B21" s="157">
        <v>19.0</v>
      </c>
      <c r="C21" s="157" t="s">
        <v>59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1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4"/>
      <c r="B25" s="164"/>
      <c r="C25" s="165" t="s">
        <v>60</v>
      </c>
      <c r="D25" s="165" t="s">
        <v>44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61</v>
      </c>
      <c r="B26" s="167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166" t="s">
        <v>62</v>
      </c>
      <c r="B27" s="167"/>
      <c r="C27" s="168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/>
    </row>
    <row r="28">
      <c r="A28" s="166" t="s">
        <v>63</v>
      </c>
      <c r="B28" s="167"/>
      <c r="C28" s="168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166" t="s">
        <v>64</v>
      </c>
      <c r="B29" s="167"/>
      <c r="C29" s="168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2"/>
    </row>
    <row r="30">
      <c r="A30" s="173"/>
      <c r="B30" s="173"/>
      <c r="C30" s="17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