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<sst xmlns="http://schemas.openxmlformats.org/spreadsheetml/2006/main" count="220" uniqueCount="59">
  <si>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</si>
  <si>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</si>
  <si>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</si>
  <si>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</si>
  <si>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</si>
  <si>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</si>
  <si>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</si>
  <si>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</si>
  <si>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</si>
  <si>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</si>
  <si>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</si>
  <si>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</si>
  <si>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</si>
  <si>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</si>
  <si>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</si>
  <si>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</si>
  <si>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</si>
  <si>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</si>
  <si>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</si>
  <si>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</si>
  <si>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</si>
  <si>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</si>
  <si>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</si>
  <si>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</si>
  <si>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</si>
  <si>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</si>
  <si>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</si>
  <si>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</si>
  <si>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</si>
  <si>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</si>
  <si>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</si>
  <si>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presents an extension for the AADL modeling language to support modeling TTEthernet-based distributed systems.</t>
  </si>
  <si>
    <t>MDE</t>
  </si>
  <si>
    <t>Product</t>
  </si>
  <si>
    <t>Process</t>
  </si>
  <si>
    <t>Resource</t>
  </si>
  <si>
    <t>n.a.</t>
  </si>
  <si>
    <t>&lt;add your comment here if any&gt;</t>
  </si>
  <si>
    <t>Simplified navigation and guidance system</t>
  </si>
  <si>
    <t>Y</t>
  </si>
  <si>
    <t>Journal</t>
  </si>
  <si>
    <t>Journal of Ambient Intelligence and Humanized Computing</t>
  </si>
  <si>
    <t>Aerospace</t>
  </si>
  <si>
    <t>distributed avionic software systems</t>
  </si>
  <si>
    <t>Integrated modular avionics</t>
  </si>
  <si>
    <t>TTEthernet</t>
  </si>
  <si>
    <t>AADL</t>
  </si>
  <si>
    <t>Model transformation</t>
  </si>
  <si>
    <t>Simulation</t>
  </si>
  <si>
    <t>N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</si>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</sst>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horizontal="righ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2" fillId="3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The paper presents an extension for the AADL modeling language to support modeling TTEthernet-based distributed systems.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Product</v>
      </c>
      <c r="E3" s="13" t="str">
        <f t="shared" ref="E3:F3" si="3">K26</f>
        <v>MDE</v>
      </c>
      <c r="F3" s="13" t="str">
        <f t="shared" si="3"/>
        <v>Process</v>
      </c>
      <c r="G3" s="13" t="str">
        <f t="shared" ref="G3:H3" si="4">K27</f>
        <v>MDE</v>
      </c>
      <c r="H3" s="13" t="str">
        <f t="shared" si="4"/>
        <v>Resource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Simplified navigation and guidance system</v>
      </c>
      <c r="V10" s="20" t="str">
        <f t="shared" si="12"/>
        <v>#REF!</v>
      </c>
      <c r="W10" s="11">
        <f t="shared" si="13"/>
        <v>0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Journal</v>
      </c>
      <c r="D13" s="25" t="str">
        <f t="shared" si="15"/>
        <v>Journal of Ambient Intelligence and Humanized Computing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n.a.</v>
      </c>
      <c r="D15" s="13">
        <f t="shared" ref="D15:D16" si="17">IF(OR(EXACT(C4,"Y")),1,0)</f>
        <v>0</v>
      </c>
      <c r="E15" s="13">
        <f>IF(OR(EXACT(C6,"Y")),1,0)</f>
        <v>0</v>
      </c>
      <c r="F15" s="13">
        <f t="shared" si="16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Aerospace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distributed avionic software systems</v>
      </c>
      <c r="V18" s="20" t="str">
        <f t="shared" si="12"/>
        <v>#REF!</v>
      </c>
      <c r="W18" s="11">
        <f t="shared" si="13"/>
        <v>0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Integrated modular avionics</v>
      </c>
      <c r="D19" s="29" t="str">
        <f>K58</f>
        <v>TTEthernet</v>
      </c>
      <c r="E19" s="29" t="str">
        <f>K59</f>
        <v>AADL</v>
      </c>
      <c r="F19" s="29" t="str">
        <f>K60</f>
        <v>Model transformation</v>
      </c>
      <c r="G19" s="29" t="str">
        <f>K61</f>
        <v>Simulation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15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20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9">IF(NOT(I25=""),I25,"n.a.")</f>
        <v>MDE</v>
      </c>
      <c r="L25" s="55" t="str">
        <f t="shared" si="19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Process</v>
      </c>
      <c r="E26" s="59" t="str">
        <f t="shared" si="20"/>
        <v>MDE Process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21">IF(NOT(I26=""),I26,"n.a.")</f>
        <v>MDE</v>
      </c>
      <c r="L26" s="60" t="str">
        <f t="shared" si="21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MDE</v>
      </c>
      <c r="D27" s="53" t="str">
        <f>'1'!H$3</f>
        <v>Resource</v>
      </c>
      <c r="E27" s="54" t="str">
        <f t="shared" si="20"/>
        <v>MDE Resource</v>
      </c>
      <c r="F27" s="54"/>
      <c r="G27" s="54" t="str">
        <f>IFERROR(__xludf.DUMMYFUNCTION("""COMPUTED_VALUE"""),"MDE Resource")</f>
        <v>MDE Resource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IFERROR(__xludf.DUMMYFUNCTION("""COMPUTED_VALUE"""),"Resource")</f>
        <v>Resource</v>
      </c>
      <c r="K27" s="55" t="str">
        <f t="shared" ref="K27:L27" si="22">IF(NOT(I27=""),I27,"n.a.")</f>
        <v>MDE</v>
      </c>
      <c r="L27" s="55" t="str">
        <f t="shared" si="22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9">G37</f>
        <v>n.a.</v>
      </c>
      <c r="J37" s="75"/>
      <c r="K37" s="77" t="str">
        <f t="shared" ref="K37:K68" si="30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9"/>
        <v/>
      </c>
      <c r="J38" s="81"/>
      <c r="K38" s="60" t="str">
        <f t="shared" si="30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Aerospace</v>
      </c>
      <c r="D47" s="75"/>
      <c r="E47" s="75"/>
      <c r="F47" s="75"/>
      <c r="G47" s="75" t="str">
        <f>IFERROR(__xludf.DUMMYFUNCTION("IFNA(UNIQUE(FILTER(C47:C56, C47:C56&lt;&gt;""n.a."")),""n.a."")"),"Aerospace")</f>
        <v>Aerospace</v>
      </c>
      <c r="H47" s="75"/>
      <c r="I47" s="76" t="str">
        <f t="shared" si="29"/>
        <v>Aerospace</v>
      </c>
      <c r="J47" s="75"/>
      <c r="K47" s="77" t="str">
        <f t="shared" si="30"/>
        <v>Aerospace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Integrated modular avionics</v>
      </c>
      <c r="D57" s="90"/>
      <c r="E57" s="90"/>
      <c r="F57" s="90"/>
      <c r="G57" s="75" t="str">
        <f>IFERROR(__xludf.DUMMYFUNCTION("IFNA(UNIQUE(FILTER(C57:C66, C57:C66&lt;&gt;""n.a."")),""n.a."")"),"Integrated modular avionics")</f>
        <v>Integrated modular avionics</v>
      </c>
      <c r="H57" s="90"/>
      <c r="I57" s="76" t="str">
        <f t="shared" si="29"/>
        <v>Integrated modular avionics</v>
      </c>
      <c r="J57" s="90"/>
      <c r="K57" s="77" t="str">
        <f t="shared" si="30"/>
        <v>Integrated modular avionics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TTEthernet</v>
      </c>
      <c r="D58" s="81"/>
      <c r="E58" s="81"/>
      <c r="F58" s="81"/>
      <c r="G58" s="81" t="str">
        <f>IFERROR(__xludf.DUMMYFUNCTION("""COMPUTED_VALUE"""),"TTEthernet")</f>
        <v>TTEthernet</v>
      </c>
      <c r="H58" s="81"/>
      <c r="I58" s="59" t="str">
        <f t="shared" si="29"/>
        <v>TTEthernet</v>
      </c>
      <c r="J58" s="81"/>
      <c r="K58" s="60" t="str">
        <f t="shared" si="30"/>
        <v>TTEthernet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AADL</v>
      </c>
      <c r="D59" s="83"/>
      <c r="E59" s="83"/>
      <c r="F59" s="83"/>
      <c r="G59" s="83" t="str">
        <f>IFERROR(__xludf.DUMMYFUNCTION("""COMPUTED_VALUE"""),"AADL")</f>
        <v>AADL</v>
      </c>
      <c r="H59" s="83"/>
      <c r="I59" s="54" t="str">
        <f t="shared" si="29"/>
        <v>AADL</v>
      </c>
      <c r="J59" s="83"/>
      <c r="K59" s="55" t="str">
        <f t="shared" si="30"/>
        <v>AADL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Model transformation</v>
      </c>
      <c r="D60" s="81"/>
      <c r="E60" s="81"/>
      <c r="F60" s="81"/>
      <c r="G60" s="81" t="str">
        <f>IFERROR(__xludf.DUMMYFUNCTION("""COMPUTED_VALUE"""),"Model transformation")</f>
        <v>Model transformation</v>
      </c>
      <c r="H60" s="81"/>
      <c r="I60" s="59" t="str">
        <f t="shared" si="29"/>
        <v>Model transformation</v>
      </c>
      <c r="J60" s="81"/>
      <c r="K60" s="60" t="str">
        <f t="shared" si="30"/>
        <v>Model transformation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Simulation</v>
      </c>
      <c r="D61" s="83"/>
      <c r="E61" s="83"/>
      <c r="F61" s="83"/>
      <c r="G61" s="83" t="str">
        <f>IFERROR(__xludf.DUMMYFUNCTION("""COMPUTED_VALUE"""),"Simulation")</f>
        <v>Simulation</v>
      </c>
      <c r="H61" s="83"/>
      <c r="I61" s="54" t="str">
        <f t="shared" si="29"/>
        <v>Simulation</v>
      </c>
      <c r="J61" s="83"/>
      <c r="K61" s="55" t="str">
        <f t="shared" si="30"/>
        <v>Simulation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Journal of Ambient Intelligence and Humanized Computing</v>
      </c>
      <c r="E67" s="54" t="str">
        <f t="shared" ref="E67:E68" si="31">CONCATENATE(C67,"---",D67)</f>
        <v>Journal---Journal of Ambient Intelligence and Humanized Computing</v>
      </c>
      <c r="F67" s="54"/>
      <c r="G67" s="54" t="str">
        <f>IFERROR(__xludf.DUMMYFUNCTION("IFNA(UNIQUE(FILTER(E67:E68, E67:E68&lt;&gt;""n.a"")),""n.a."")"),"Journal---Journal of Ambient Intelligence and Humanized Computing")</f>
        <v>Journal---Journal of Ambient Intelligence and Humanized Computing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IFERROR(__xludf.DUMMYFUNCTION("""COMPUTED_VALUE"""),"Journal of Ambient Intelligence and Humanized Computing")</f>
        <v>Journal of Ambient Intelligence and Humanized Computing</v>
      </c>
      <c r="K67" s="55" t="str">
        <f t="shared" si="30"/>
        <v>Journal</v>
      </c>
      <c r="L67" s="55" t="str">
        <f>IF(NOT(J67=""),J67,"n.a.")</f>
        <v>Journal of Ambient Intelligence and Humanized Computing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31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32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38</v>
      </c>
    </row>
    <row r="11">
      <c r="A11" s="113">
        <v>9.0</v>
      </c>
      <c r="B11" s="121" t="s">
        <v>16</v>
      </c>
      <c r="C11" s="122" t="s">
        <v>39</v>
      </c>
      <c r="D11" s="120"/>
      <c r="E11" s="120"/>
      <c r="F11" s="120"/>
      <c r="G11" s="120"/>
      <c r="H11" s="120"/>
      <c r="I11" s="112" t="s">
        <v>37</v>
      </c>
    </row>
    <row r="12">
      <c r="A12" s="117">
        <v>10.0</v>
      </c>
      <c r="B12" s="117" t="s">
        <v>17</v>
      </c>
      <c r="C12" s="119" t="s">
        <v>36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40</v>
      </c>
      <c r="D13" s="123" t="s">
        <v>41</v>
      </c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42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43</v>
      </c>
    </row>
    <row r="19">
      <c r="A19" s="132">
        <v>17.0</v>
      </c>
      <c r="B19" s="132" t="s">
        <v>24</v>
      </c>
      <c r="C19" s="133" t="s">
        <v>44</v>
      </c>
      <c r="D19" s="133" t="s">
        <v>45</v>
      </c>
      <c r="E19" s="134" t="s">
        <v>46</v>
      </c>
      <c r="F19" s="134" t="s">
        <v>47</v>
      </c>
      <c r="G19" s="134" t="s">
        <v>48</v>
      </c>
      <c r="H19" s="135"/>
      <c r="I19" s="112" t="s">
        <v>37</v>
      </c>
    </row>
    <row r="20">
      <c r="A20" s="136">
        <v>18.0</v>
      </c>
      <c r="B20" s="137" t="s">
        <v>25</v>
      </c>
      <c r="C20" s="138" t="s">
        <v>49</v>
      </c>
      <c r="D20" s="139"/>
      <c r="E20" s="139"/>
      <c r="F20" s="139"/>
      <c r="G20" s="139"/>
      <c r="H20" s="139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51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52</v>
      </c>
    </row>
    <row r="3">
      <c r="B3" s="100"/>
      <c r="C3" s="100"/>
      <c r="D3" s="101" t="s">
        <v>36</v>
      </c>
      <c r="E3" s="101" t="s">
        <v>36</v>
      </c>
      <c r="F3" s="101" t="s">
        <v>36</v>
      </c>
      <c r="G3" s="101" t="s">
        <v>36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37</v>
      </c>
    </row>
    <row r="5">
      <c r="A5" s="142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37</v>
      </c>
    </row>
    <row r="6">
      <c r="A6" s="140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37</v>
      </c>
    </row>
    <row r="7">
      <c r="A7" s="142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37</v>
      </c>
    </row>
    <row r="8">
      <c r="A8" s="140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37</v>
      </c>
    </row>
    <row r="9">
      <c r="A9" s="142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37</v>
      </c>
    </row>
    <row r="10">
      <c r="A10" s="140">
        <v>2.0</v>
      </c>
      <c r="B10" s="117">
        <v>8.0</v>
      </c>
      <c r="C10" s="117" t="s">
        <v>15</v>
      </c>
      <c r="D10" s="119" t="s">
        <v>36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37</v>
      </c>
    </row>
    <row r="11">
      <c r="A11" s="142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37</v>
      </c>
    </row>
    <row r="12">
      <c r="A12" s="140" t="s">
        <v>51</v>
      </c>
      <c r="B12" s="117">
        <v>10.0</v>
      </c>
      <c r="C12" s="117" t="s">
        <v>17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37</v>
      </c>
    </row>
    <row r="13">
      <c r="A13" s="142">
        <v>3.0</v>
      </c>
      <c r="B13" s="113">
        <v>11.0</v>
      </c>
      <c r="C13" s="113" t="s">
        <v>18</v>
      </c>
      <c r="D13" s="144" t="s">
        <v>36</v>
      </c>
      <c r="E13" s="123"/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37</v>
      </c>
    </row>
    <row r="14">
      <c r="A14" s="140">
        <v>1.0</v>
      </c>
      <c r="B14" s="117">
        <v>12.0</v>
      </c>
      <c r="C14" s="117" t="s">
        <v>19</v>
      </c>
      <c r="D14" s="145" t="str">
        <f t="shared" ref="D14:D16" si="1">IF(G14&gt;0,"Y","n.a.")</f>
        <v>n.a.</v>
      </c>
      <c r="E14" s="14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37</v>
      </c>
    </row>
    <row r="15">
      <c r="A15" s="142">
        <v>1.0</v>
      </c>
      <c r="B15" s="113">
        <v>13.0</v>
      </c>
      <c r="C15" s="113" t="s">
        <v>20</v>
      </c>
      <c r="D15" s="145" t="str">
        <f t="shared" si="1"/>
        <v>n.a.</v>
      </c>
      <c r="E15" s="147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37</v>
      </c>
    </row>
    <row r="16">
      <c r="A16" s="140">
        <v>1.0</v>
      </c>
      <c r="B16" s="117">
        <v>14.0</v>
      </c>
      <c r="C16" s="117" t="s">
        <v>21</v>
      </c>
      <c r="D16" s="145" t="str">
        <f t="shared" si="1"/>
        <v>n.a.</v>
      </c>
      <c r="E16" s="14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37</v>
      </c>
    </row>
    <row r="17">
      <c r="A17" s="142">
        <v>1.0</v>
      </c>
      <c r="B17" s="113">
        <v>15.0</v>
      </c>
      <c r="C17" s="113" t="s">
        <v>22</v>
      </c>
      <c r="D17" s="145" t="str">
        <f>IF(E17&gt;0,"Y","n.a.")</f>
        <v>n.a.</v>
      </c>
      <c r="E17" s="147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37</v>
      </c>
    </row>
    <row r="18">
      <c r="A18" s="140">
        <v>3.0</v>
      </c>
      <c r="B18" s="131">
        <v>16.0</v>
      </c>
      <c r="C18" s="103" t="s">
        <v>23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37</v>
      </c>
    </row>
    <row r="19">
      <c r="A19" s="142">
        <v>3.0</v>
      </c>
      <c r="B19" s="132">
        <v>17.0</v>
      </c>
      <c r="C19" s="132" t="s">
        <v>24</v>
      </c>
      <c r="D19" s="148"/>
      <c r="E19" s="148"/>
      <c r="F19" s="149"/>
      <c r="G19" s="149"/>
      <c r="H19" s="149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37</v>
      </c>
    </row>
    <row r="20">
      <c r="A20" s="136"/>
      <c r="B20" s="136">
        <v>18.0</v>
      </c>
      <c r="C20" s="137" t="s">
        <v>25</v>
      </c>
      <c r="D20" s="153" t="s">
        <v>49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07" t="s">
        <v>37</v>
      </c>
    </row>
    <row r="21">
      <c r="A21" s="156">
        <v>4.0</v>
      </c>
      <c r="B21" s="157">
        <v>19.0</v>
      </c>
      <c r="C21" s="157" t="s">
        <v>53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1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4"/>
      <c r="B25" s="164"/>
      <c r="C25" s="165" t="s">
        <v>54</v>
      </c>
      <c r="D25" s="165" t="s">
        <v>36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55</v>
      </c>
      <c r="B26" s="167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166" t="s">
        <v>56</v>
      </c>
      <c r="B27" s="167"/>
      <c r="C27" s="168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/>
    </row>
    <row r="28">
      <c r="A28" s="166" t="s">
        <v>57</v>
      </c>
      <c r="B28" s="167"/>
      <c r="C28" s="168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166" t="s">
        <v>58</v>
      </c>
      <c r="B29" s="167"/>
      <c r="C29" s="168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2"/>
    </row>
    <row r="30">
      <c r="A30" s="173"/>
      <c r="B30" s="173"/>
      <c r="C30" s="17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