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<sst xmlns="http://schemas.openxmlformats.org/spreadsheetml/2006/main" count="231" uniqueCount="62">
  <si>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</si>
  <si>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</si>
  <si>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</si>
  <si>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</si>
  <si>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</si>
  <si>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</si>
  <si>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</si>
  <si>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</si>
  <si>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</si>
  <si>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</si>
  <si>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</si>
  <si>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</si>
  <si>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</si>
  <si>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</si>
  <si>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</si>
  <si>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</si>
  <si>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</si>
  <si>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</si>
  <si>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</si>
  <si>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</si>
  <si>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</si>
  <si>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</si>
  <si>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</si>
  <si>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</si>
  <si>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</si>
  <si>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</si>
  <si>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</si>
  <si>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</si>
  <si>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</si>
  <si>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</si>
  <si>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</si>
  <si>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</si>
  <si>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n.a.</t>
  </si>
  <si>
    <t>N</t>
  </si>
  <si>
    <t>Y</t>
  </si>
  <si>
    <t>Monitoring</t>
  </si>
  <si>
    <t>Journal</t>
  </si>
  <si>
    <t>MDPI Electronics</t>
  </si>
  <si>
    <t>benchmark data openly available</t>
  </si>
  <si>
    <t>RQs</t>
  </si>
  <si>
    <t>2,3</t>
  </si>
  <si>
    <t>This paper presents a framework for monitoring, detecting and localizing performance anomalies for container-based clusters using a hierarchical hidden Markov model (HHMM). The model aims at detecting and
localizing the root cause of anomalies at runtime to maximize availability and performance.</t>
  </si>
  <si>
    <t>AI/ML</t>
  </si>
  <si>
    <t>Process</t>
  </si>
  <si>
    <t>MDPI electronics</t>
  </si>
  <si>
    <t>anomaly detection</t>
  </si>
  <si>
    <t>anomaly identification</t>
  </si>
  <si>
    <t>container</t>
  </si>
  <si>
    <t>cluster</t>
  </si>
  <si>
    <t>hierarchical hidden Markov model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</si>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</sst>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/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double">
        <color rgb="FF000000"/>
      </right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20" fillId="2" fontId="13" numFmtId="0" xfId="0" applyBorder="1" applyFont="1"/>
    <xf borderId="21" fillId="2" fontId="13" numFmtId="0" xfId="0" applyBorder="1" applyFont="1"/>
    <xf borderId="22" fillId="2" fontId="14" numFmtId="0" xfId="0" applyAlignment="1" applyBorder="1" applyFont="1">
      <alignment shrinkToFit="0" vertical="top" wrapText="1"/>
    </xf>
    <xf borderId="3" fillId="3" fontId="13" numFmtId="0" xfId="0" applyBorder="1" applyFont="1"/>
    <xf borderId="23" fillId="3" fontId="13" numFmtId="1" xfId="0" applyAlignment="1" applyBorder="1" applyFont="1" applyNumberFormat="1">
      <alignment horizontal="left"/>
    </xf>
    <xf borderId="21" fillId="3" fontId="13" numFmtId="0" xfId="0" applyBorder="1" applyFont="1"/>
    <xf borderId="24" fillId="3" fontId="15" numFmtId="1" xfId="0" applyAlignment="1" applyBorder="1" applyFont="1" applyNumberFormat="1">
      <alignment shrinkToFit="0" vertical="top" wrapText="1"/>
    </xf>
    <xf borderId="25" fillId="0" fontId="6" numFmtId="0" xfId="0" applyBorder="1" applyFont="1"/>
    <xf borderId="26" fillId="4" fontId="13" numFmtId="1" xfId="0" applyAlignment="1" applyBorder="1" applyFont="1" applyNumberFormat="1">
      <alignment horizontal="right"/>
    </xf>
    <xf borderId="27" fillId="0" fontId="6" numFmtId="0" xfId="0" applyBorder="1" applyFont="1"/>
    <xf borderId="28" fillId="3" fontId="13" numFmtId="0" xfId="0" applyBorder="1" applyFont="1"/>
    <xf borderId="28" fillId="3" fontId="13" numFmtId="1" xfId="0" applyAlignment="1" applyBorder="1" applyFont="1" applyNumberFormat="1">
      <alignment horizontal="right"/>
    </xf>
    <xf borderId="28" fillId="7" fontId="13" numFmtId="1" xfId="0" applyBorder="1" applyFill="1" applyFont="1" applyNumberFormat="1"/>
    <xf borderId="29" fillId="3" fontId="15" numFmtId="1" xfId="0" applyAlignment="1" applyBorder="1" applyFont="1" applyNumberFormat="1">
      <alignment shrinkToFit="0" vertical="top" wrapText="1"/>
    </xf>
    <xf borderId="28" fillId="4" fontId="13" numFmtId="0" xfId="0" applyBorder="1" applyFont="1"/>
    <xf borderId="28" fillId="4" fontId="13" numFmtId="1" xfId="0" applyAlignment="1" applyBorder="1" applyFont="1" applyNumberFormat="1">
      <alignment horizontal="right"/>
    </xf>
    <xf borderId="29" fillId="4" fontId="15" numFmtId="1" xfId="0" applyAlignment="1" applyBorder="1" applyFont="1" applyNumberFormat="1">
      <alignment shrinkToFit="0" vertical="top" wrapText="1"/>
    </xf>
    <xf borderId="30" fillId="4" fontId="13" numFmtId="0" xfId="0" applyBorder="1" applyFont="1"/>
    <xf borderId="30" fillId="4" fontId="13" numFmtId="1" xfId="0" applyAlignment="1" applyBorder="1" applyFont="1" applyNumberFormat="1">
      <alignment horizontal="right"/>
    </xf>
    <xf borderId="30" fillId="7" fontId="13" numFmtId="1" xfId="0" applyBorder="1" applyFont="1" applyNumberFormat="1"/>
    <xf borderId="30" fillId="3" fontId="13" numFmtId="0" xfId="0" applyBorder="1" applyFont="1"/>
    <xf borderId="30" fillId="3" fontId="13" numFmtId="1" xfId="0" applyAlignment="1" applyBorder="1" applyFont="1" applyNumberFormat="1">
      <alignment horizontal="right"/>
    </xf>
    <xf borderId="31" fillId="4" fontId="13" numFmtId="0" xfId="0" applyBorder="1" applyFont="1"/>
    <xf borderId="31" fillId="4" fontId="13" numFmtId="1" xfId="0" applyAlignment="1" applyBorder="1" applyFont="1" applyNumberFormat="1">
      <alignment horizontal="right"/>
    </xf>
    <xf borderId="32" fillId="4" fontId="13" numFmtId="1" xfId="0" applyBorder="1" applyFont="1" applyNumberFormat="1"/>
    <xf borderId="32" fillId="7" fontId="13" numFmtId="1" xfId="0" applyBorder="1" applyFont="1" applyNumberFormat="1"/>
    <xf borderId="33" fillId="3" fontId="13" numFmtId="1" xfId="0" applyAlignment="1" applyBorder="1" applyFont="1" applyNumberFormat="1">
      <alignment horizontal="right"/>
    </xf>
    <xf borderId="34" fillId="3" fontId="13" numFmtId="1" xfId="0" applyBorder="1" applyFont="1" applyNumberFormat="1"/>
    <xf borderId="35" fillId="7" fontId="13" numFmtId="1" xfId="0" applyBorder="1" applyFont="1" applyNumberFormat="1"/>
    <xf borderId="33" fillId="4" fontId="13" numFmtId="1" xfId="0" applyAlignment="1" applyBorder="1" applyFont="1" applyNumberFormat="1">
      <alignment horizontal="right"/>
    </xf>
    <xf borderId="34" fillId="4" fontId="13" numFmtId="1" xfId="0" applyBorder="1" applyFont="1" applyNumberFormat="1"/>
    <xf borderId="36" fillId="7" fontId="13" numFmtId="1" xfId="0" applyBorder="1" applyFont="1" applyNumberFormat="1"/>
    <xf borderId="36" fillId="3" fontId="13" numFmtId="0" xfId="0" applyBorder="1" applyFont="1"/>
    <xf borderId="20" fillId="4" fontId="13" numFmtId="0" xfId="0" applyBorder="1" applyFont="1"/>
    <xf borderId="37" fillId="4" fontId="13" numFmtId="1" xfId="0" applyAlignment="1" applyBorder="1" applyFont="1" applyNumberFormat="1">
      <alignment shrinkToFit="0" wrapText="1"/>
    </xf>
    <xf borderId="28" fillId="4" fontId="13" numFmtId="1" xfId="0" applyAlignment="1" applyBorder="1" applyFont="1" applyNumberFormat="1">
      <alignment shrinkToFit="0" wrapText="1"/>
    </xf>
    <xf borderId="36" fillId="4" fontId="13" numFmtId="1" xfId="0" applyAlignment="1" applyBorder="1" applyFont="1" applyNumberFormat="1">
      <alignment shrinkToFit="0" wrapText="1"/>
    </xf>
    <xf borderId="20" fillId="3" fontId="13" numFmtId="0" xfId="0" applyBorder="1" applyFont="1"/>
    <xf borderId="20" fillId="3" fontId="16" numFmtId="0" xfId="0" applyBorder="1" applyFont="1"/>
    <xf borderId="34" fillId="3" fontId="16" numFmtId="0" xfId="0" applyAlignment="1" applyBorder="1" applyFont="1">
      <alignment horizontal="right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38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" fillId="3" fontId="1" numFmtId="0" xfId="0" applyAlignment="1" applyBorder="1" applyFont="1">
      <alignment readingOrder="0"/>
    </xf>
    <xf borderId="23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4" fillId="3" fontId="5" numFmtId="1" xfId="0" applyAlignment="1" applyBorder="1" applyFont="1" applyNumberFormat="1">
      <alignment readingOrder="0" shrinkToFit="0" vertical="top" wrapText="1"/>
    </xf>
    <xf borderId="25" fillId="4" fontId="6" numFmtId="0" xfId="0" applyBorder="1" applyFont="1"/>
    <xf borderId="26" fillId="4" fontId="2" numFmtId="1" xfId="0" applyAlignment="1" applyBorder="1" applyFont="1" applyNumberFormat="1">
      <alignment horizontal="right" readingOrder="0" vertical="bottom"/>
    </xf>
    <xf borderId="27" fillId="4" fontId="6" numFmtId="0" xfId="0" applyBorder="1" applyFont="1"/>
    <xf borderId="25" fillId="3" fontId="1" numFmtId="0" xfId="0" applyAlignment="1" applyBorder="1" applyFont="1">
      <alignment readingOrder="0"/>
    </xf>
    <xf borderId="25" fillId="3" fontId="1" numFmtId="0" xfId="0" applyBorder="1" applyFont="1"/>
    <xf borderId="25" fillId="3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readingOrder="0" vertical="bottom"/>
    </xf>
    <xf borderId="39" fillId="7" fontId="2" numFmtId="1" xfId="0" applyAlignment="1" applyBorder="1" applyFont="1" applyNumberFormat="1">
      <alignment readingOrder="0" vertical="bottom"/>
    </xf>
    <xf borderId="29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5" fillId="4" fontId="1" numFmtId="0" xfId="0" applyAlignment="1" applyBorder="1" applyFont="1">
      <alignment readingOrder="0"/>
    </xf>
    <xf borderId="25" fillId="4" fontId="1" numFmtId="0" xfId="0" applyBorder="1" applyFont="1"/>
    <xf borderId="25" fillId="4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vertical="bottom"/>
    </xf>
    <xf borderId="39" fillId="7" fontId="2" numFmtId="1" xfId="0" applyAlignment="1" applyBorder="1" applyFont="1" applyNumberFormat="1">
      <alignment vertical="bottom"/>
    </xf>
    <xf borderId="29" fillId="4" fontId="5" numFmtId="1" xfId="0" applyAlignment="1" applyBorder="1" applyFont="1" applyNumberFormat="1">
      <alignment readingOrder="0" shrinkToFit="0" vertical="top" wrapText="1"/>
    </xf>
    <xf borderId="30" fillId="4" fontId="1" numFmtId="0" xfId="0" applyAlignment="1" applyBorder="1" applyFont="1">
      <alignment readingOrder="0"/>
    </xf>
    <xf borderId="30" fillId="4" fontId="1" numFmtId="0" xfId="0" applyBorder="1" applyFont="1"/>
    <xf borderId="30" fillId="4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vertical="bottom"/>
    </xf>
    <xf borderId="30" fillId="3" fontId="1" numFmtId="0" xfId="0" applyAlignment="1" applyBorder="1" applyFont="1">
      <alignment readingOrder="0"/>
    </xf>
    <xf borderId="30" fillId="3" fontId="1" numFmtId="0" xfId="0" applyBorder="1" applyFont="1"/>
    <xf borderId="30" fillId="3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3" fillId="4" fontId="2" numFmtId="1" xfId="0" applyAlignment="1" applyBorder="1" applyFont="1" applyNumberFormat="1">
      <alignment readingOrder="0" vertical="bottom"/>
    </xf>
    <xf borderId="23" fillId="7" fontId="2" numFmtId="1" xfId="0" applyAlignment="1" applyBorder="1" applyFont="1" applyNumberFormat="1">
      <alignment readingOrder="0" vertical="bottom"/>
    </xf>
    <xf borderId="39" fillId="3" fontId="2" numFmtId="1" xfId="0" applyAlignment="1" applyBorder="1" applyFont="1" applyNumberFormat="1">
      <alignment horizontal="right" readingOrder="0" vertical="bottom"/>
    </xf>
    <xf borderId="34" fillId="3" fontId="2" numFmtId="1" xfId="0" applyAlignment="1" applyBorder="1" applyFont="1" applyNumberFormat="1">
      <alignment readingOrder="0" vertical="bottom"/>
    </xf>
    <xf borderId="40" fillId="7" fontId="2" numFmtId="1" xfId="0" applyAlignment="1" applyBorder="1" applyFont="1" applyNumberFormat="1">
      <alignment readingOrder="0" vertical="bottom"/>
    </xf>
    <xf borderId="39" fillId="4" fontId="2" numFmtId="1" xfId="0" applyAlignment="1" applyBorder="1" applyFont="1" applyNumberFormat="1">
      <alignment horizontal="right" readingOrder="0" vertical="bottom"/>
    </xf>
    <xf borderId="34" fillId="4" fontId="2" numFmtId="1" xfId="0" applyAlignment="1" applyBorder="1" applyFont="1" applyNumberFormat="1">
      <alignment readingOrder="0" vertical="bottom"/>
    </xf>
    <xf borderId="41" fillId="7" fontId="2" numFmtId="1" xfId="0" applyAlignment="1" applyBorder="1" applyFont="1" applyNumberFormat="1">
      <alignment readingOrder="0" vertical="bottom"/>
    </xf>
    <xf borderId="4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42" fillId="4" fontId="2" numFmtId="1" xfId="0" applyAlignment="1" applyBorder="1" applyFont="1" applyNumberFormat="1">
      <alignment readingOrder="0" shrinkToFit="0" vertical="bottom" wrapText="1"/>
    </xf>
    <xf borderId="0" fillId="4" fontId="1" numFmtId="1" xfId="0" applyAlignment="1" applyFont="1" applyNumberFormat="1">
      <alignment readingOrder="0"/>
    </xf>
    <xf borderId="43" fillId="4" fontId="2" numFmtId="1" xfId="0" applyAlignment="1" applyBorder="1" applyFont="1" applyNumberFormat="1">
      <alignment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0" fillId="4" fontId="2" numFmtId="1" xfId="0" applyAlignment="1" applyFont="1" applyNumberFormat="1">
      <alignment readingOrder="0" shrinkToFit="0" vertical="bottom" wrapText="1"/>
    </xf>
    <xf borderId="0" fillId="4" fontId="2" numFmtId="1" xfId="0" applyAlignment="1" applyFont="1" applyNumberFormat="1">
      <alignment shrinkToFit="0" vertical="bottom" wrapText="1"/>
    </xf>
    <xf borderId="24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44" fillId="3" fontId="4" numFmtId="0" xfId="0" applyAlignment="1" applyBorder="1" applyFont="1">
      <alignment horizontal="right" readingOrder="0"/>
    </xf>
    <xf borderId="41" fillId="7" fontId="2" numFmtId="1" xfId="0" applyAlignment="1" applyBorder="1" applyFont="1" applyNumberFormat="1">
      <alignment vertical="bottom"/>
    </xf>
    <xf borderId="4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46" fillId="4" fontId="6" numFmtId="0" xfId="0" applyBorder="1" applyFont="1"/>
    <xf borderId="47" fillId="4" fontId="6" numFmtId="0" xfId="0" applyBorder="1" applyFont="1"/>
    <xf borderId="46" fillId="3" fontId="6" numFmtId="0" xfId="0" applyBorder="1" applyFont="1"/>
    <xf borderId="47" fillId="3" fontId="6" numFmtId="0" xfId="0" applyBorder="1" applyFont="1"/>
    <xf borderId="0" fillId="8" fontId="17" numFmtId="0" xfId="0" applyFont="1"/>
    <xf borderId="0" fillId="8" fontId="17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48" fillId="8" fontId="5" numFmtId="1" xfId="0" applyAlignment="1" applyBorder="1" applyFont="1" applyNumberFormat="1">
      <alignment readingOrder="0" shrinkToFit="0" vertical="top" wrapText="1"/>
    </xf>
    <xf borderId="49" fillId="3" fontId="6" numFmtId="0" xfId="0" applyBorder="1" applyFont="1"/>
    <xf borderId="50" fillId="3" fontId="6" numFmtId="0" xfId="0" applyBorder="1" applyFont="1"/>
    <xf borderId="49" fillId="4" fontId="6" numFmtId="0" xfId="0" applyBorder="1" applyFont="1"/>
    <xf borderId="5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This paper presents a framework for monitoring, detecting and localizing performance anomalies for container-based clusters using a hierarchical hidden Markov model (HHMM). The model aims at detecting and
localizing the root cause of anomalies at runtime to maximize availability and performance.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Process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Conflict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Monitoring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MDPI Electronics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benchmark data openly available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anomaly detection</v>
      </c>
      <c r="D19" s="29" t="str">
        <f>K58</f>
        <v>anomaly identification</v>
      </c>
      <c r="E19" s="29" t="str">
        <f>K59</f>
        <v>container</v>
      </c>
      <c r="F19" s="29" t="str">
        <f>K60</f>
        <v>cluster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32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n.a.</v>
      </c>
      <c r="D25" s="53" t="str">
        <f>'1'!D$3</f>
        <v>n.a.</v>
      </c>
      <c r="E25" s="54" t="str">
        <f t="shared" ref="E25:E36" si="18">CONCATENATE(C25," ",D25)</f>
        <v>n.a. n.a.</v>
      </c>
      <c r="F25" s="54"/>
      <c r="G25" s="54" t="str">
        <f>IFERROR(__xludf.DUMMYFUNCTION("IFNA(UNIQUE(FILTER(E25:E36, E25:E36&lt;&gt;""n.a. n.a."")),""n.a."")"),"AI/ML Process")</f>
        <v>AI/ML Process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AI/ML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Process</v>
      </c>
      <c r="E28" s="59" t="str">
        <f t="shared" si="18"/>
        <v>AI/ML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Monitoring</v>
      </c>
      <c r="D37" s="75"/>
      <c r="E37" s="75"/>
      <c r="F37" s="75"/>
      <c r="G37" s="75" t="str">
        <f>IFERROR(__xludf.DUMMYFUNCTION("IFNA(UNIQUE(FILTER(C37:C46, C37:C46&lt;&gt;""n.a."")),""n.a."")"),"Monitoring")</f>
        <v>Monitoring</v>
      </c>
      <c r="H37" s="75"/>
      <c r="I37" s="76" t="str">
        <f t="shared" ref="I37:I66" si="27">G37</f>
        <v>Monitoring</v>
      </c>
      <c r="J37" s="75"/>
      <c r="K37" s="77" t="str">
        <f t="shared" ref="K37:K68" si="28">IF(NOT(I37=""),I37,"n.a.")</f>
        <v>Monitoring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Monitoring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Monitoring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Monitoring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Monitoring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Monitoring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n.a.</v>
      </c>
      <c r="D57" s="90"/>
      <c r="E57" s="90"/>
      <c r="F57" s="90"/>
      <c r="G57" s="75" t="str">
        <f>IFERROR(__xludf.DUMMYFUNCTION("IFNA(UNIQUE(FILTER(C57:C66, C57:C66&lt;&gt;""n.a."")),""n.a."")"),"anomaly detection")</f>
        <v>anomaly detection</v>
      </c>
      <c r="H57" s="90"/>
      <c r="I57" s="76" t="str">
        <f t="shared" si="27"/>
        <v>anomaly detection</v>
      </c>
      <c r="J57" s="90"/>
      <c r="K57" s="77" t="str">
        <f t="shared" si="28"/>
        <v>anomaly detection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n.a.</v>
      </c>
      <c r="D58" s="81"/>
      <c r="E58" s="81"/>
      <c r="F58" s="81"/>
      <c r="G58" s="81" t="str">
        <f>IFERROR(__xludf.DUMMYFUNCTION("""COMPUTED_VALUE"""),"anomaly identification")</f>
        <v>anomaly identification</v>
      </c>
      <c r="H58" s="81"/>
      <c r="I58" s="59" t="str">
        <f t="shared" si="27"/>
        <v>anomaly identification</v>
      </c>
      <c r="J58" s="81"/>
      <c r="K58" s="60" t="str">
        <f t="shared" si="28"/>
        <v>anomaly identification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 t="str">
        <f>IFERROR(__xludf.DUMMYFUNCTION("""COMPUTED_VALUE"""),"container")</f>
        <v>container</v>
      </c>
      <c r="H59" s="83"/>
      <c r="I59" s="54" t="str">
        <f t="shared" si="27"/>
        <v>container</v>
      </c>
      <c r="J59" s="83"/>
      <c r="K59" s="55" t="str">
        <f t="shared" si="28"/>
        <v>container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IFERROR(__xludf.DUMMYFUNCTION("""COMPUTED_VALUE"""),"cluster")</f>
        <v>cluster</v>
      </c>
      <c r="H60" s="81"/>
      <c r="I60" s="59" t="str">
        <f t="shared" si="27"/>
        <v>cluster</v>
      </c>
      <c r="J60" s="81"/>
      <c r="K60" s="60" t="str">
        <f t="shared" si="28"/>
        <v>cluster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anomaly detection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anomaly identification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container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cluster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MDPI Electronics</v>
      </c>
      <c r="E67" s="54" t="str">
        <f t="shared" ref="E67:E68" si="29">CONCATENATE(C67,"---",D67)</f>
        <v>Journal---MDPI Electronics</v>
      </c>
      <c r="F67" s="54"/>
      <c r="G67" s="54" t="str">
        <f>IFERROR(__xludf.DUMMYFUNCTION("IFNA(UNIQUE(FILTER(E67:E68, E67:E68&lt;&gt;""n.a"")),""n.a."")"),"Journal---MDPI Electronics")</f>
        <v>Journal---MDPI Electronics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IFERROR(__xludf.DUMMYFUNCTION("""COMPUTED_VALUE"""),"MDPI Electronics")</f>
        <v>MDPI Electronics</v>
      </c>
      <c r="K67" s="55" t="str">
        <f t="shared" si="28"/>
        <v>Journal</v>
      </c>
      <c r="L67" s="55" t="str">
        <f>IF(NOT(J67=""),J67,"n.a.")</f>
        <v>MDPI Electronics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MDPI electronics</v>
      </c>
      <c r="E68" s="59" t="str">
        <f t="shared" si="29"/>
        <v>Journal---MDPI electronics</v>
      </c>
      <c r="F68" s="59"/>
      <c r="G68" s="59" t="str">
        <f>IFERROR(__xludf.DUMMYFUNCTION("""COMPUTED_VALUE"""),"Journal---MDPI electronics")</f>
        <v>Journal---MDPI electronics</v>
      </c>
      <c r="H68" s="59"/>
      <c r="I68" s="59" t="str">
        <f>IFERROR(__xludf.DUMMYFUNCTION("IFERROR(SPLIT($G68,""---""),"""")"),"Journal")</f>
        <v>Journal</v>
      </c>
      <c r="J68" s="59" t="str">
        <f>IFERROR(__xludf.DUMMYFUNCTION("""COMPUTED_VALUE"""),"MDPI electronics")</f>
        <v>MDPI electronics</v>
      </c>
      <c r="K68" s="60" t="str">
        <f t="shared" si="28"/>
        <v>Journal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0.88"/>
    <col customWidth="1" min="9" max="9" width="78.25"/>
  </cols>
  <sheetData>
    <row r="1" ht="15.75" customHeight="1">
      <c r="A1" s="92" t="s">
        <v>0</v>
      </c>
      <c r="B1" s="93" t="s">
        <v>1</v>
      </c>
      <c r="C1" s="92"/>
      <c r="D1" s="92"/>
      <c r="E1" s="92"/>
      <c r="F1" s="92"/>
      <c r="G1" s="92"/>
      <c r="H1" s="92"/>
      <c r="I1" s="94" t="s">
        <v>2</v>
      </c>
    </row>
    <row r="2" ht="15.75" customHeight="1">
      <c r="A2" s="95">
        <v>1.0</v>
      </c>
      <c r="B2" s="96" t="s">
        <v>6</v>
      </c>
      <c r="C2" s="97" t="s">
        <v>7</v>
      </c>
      <c r="D2" s="97" t="s">
        <v>8</v>
      </c>
      <c r="E2" s="97" t="s">
        <v>7</v>
      </c>
      <c r="F2" s="97" t="s">
        <v>8</v>
      </c>
      <c r="G2" s="97" t="s">
        <v>7</v>
      </c>
      <c r="H2" s="97" t="s">
        <v>8</v>
      </c>
      <c r="I2" s="98" t="s">
        <v>31</v>
      </c>
    </row>
    <row r="3" ht="15.75" customHeight="1">
      <c r="A3" s="99"/>
      <c r="B3" s="99"/>
      <c r="C3" s="100" t="s">
        <v>32</v>
      </c>
      <c r="D3" s="100" t="s">
        <v>32</v>
      </c>
      <c r="E3" s="100" t="s">
        <v>32</v>
      </c>
      <c r="F3" s="100" t="s">
        <v>32</v>
      </c>
      <c r="G3" s="100" t="s">
        <v>32</v>
      </c>
      <c r="H3" s="100" t="s">
        <v>32</v>
      </c>
      <c r="I3" s="101"/>
    </row>
    <row r="4" ht="15.75" customHeight="1">
      <c r="A4" s="102">
        <v>2.0</v>
      </c>
      <c r="B4" s="102" t="s">
        <v>9</v>
      </c>
      <c r="C4" s="103" t="s">
        <v>33</v>
      </c>
      <c r="D4" s="104"/>
      <c r="E4" s="104"/>
      <c r="F4" s="104"/>
      <c r="G4" s="104"/>
      <c r="H4" s="104"/>
      <c r="I4" s="105" t="s">
        <v>31</v>
      </c>
    </row>
    <row r="5" ht="15.75" customHeight="1">
      <c r="A5" s="106">
        <v>3.0</v>
      </c>
      <c r="B5" s="106" t="s">
        <v>10</v>
      </c>
      <c r="C5" s="107" t="s">
        <v>33</v>
      </c>
      <c r="D5" s="104"/>
      <c r="E5" s="104"/>
      <c r="F5" s="104"/>
      <c r="G5" s="104"/>
      <c r="H5" s="104"/>
      <c r="I5" s="108" t="s">
        <v>31</v>
      </c>
    </row>
    <row r="6" ht="15.75" customHeight="1">
      <c r="A6" s="102">
        <v>4.0</v>
      </c>
      <c r="B6" s="102" t="s">
        <v>11</v>
      </c>
      <c r="C6" s="103" t="s">
        <v>33</v>
      </c>
      <c r="D6" s="104"/>
      <c r="E6" s="104"/>
      <c r="F6" s="104"/>
      <c r="G6" s="104"/>
      <c r="H6" s="104"/>
      <c r="I6" s="105" t="s">
        <v>31</v>
      </c>
    </row>
    <row r="7" ht="15.75" customHeight="1">
      <c r="A7" s="109">
        <v>5.0</v>
      </c>
      <c r="B7" s="109" t="s">
        <v>12</v>
      </c>
      <c r="C7" s="110" t="s">
        <v>33</v>
      </c>
      <c r="D7" s="111"/>
      <c r="E7" s="111"/>
      <c r="F7" s="111"/>
      <c r="G7" s="111"/>
      <c r="H7" s="111"/>
      <c r="I7" s="108" t="s">
        <v>31</v>
      </c>
    </row>
    <row r="8" ht="15.75" customHeight="1">
      <c r="A8" s="112">
        <v>6.0</v>
      </c>
      <c r="B8" s="112" t="s">
        <v>13</v>
      </c>
      <c r="C8" s="113" t="s">
        <v>33</v>
      </c>
      <c r="D8" s="111"/>
      <c r="E8" s="111"/>
      <c r="F8" s="111"/>
      <c r="G8" s="111"/>
      <c r="H8" s="111"/>
      <c r="I8" s="105" t="s">
        <v>31</v>
      </c>
    </row>
    <row r="9" ht="15.75" customHeight="1">
      <c r="A9" s="109">
        <v>7.0</v>
      </c>
      <c r="B9" s="109" t="s">
        <v>14</v>
      </c>
      <c r="C9" s="110" t="s">
        <v>33</v>
      </c>
      <c r="D9" s="111"/>
      <c r="E9" s="111"/>
      <c r="F9" s="111"/>
      <c r="G9" s="111"/>
      <c r="H9" s="111"/>
      <c r="I9" s="108" t="s">
        <v>31</v>
      </c>
    </row>
    <row r="10" ht="15.75" customHeight="1">
      <c r="A10" s="112">
        <v>8.0</v>
      </c>
      <c r="B10" s="112" t="s">
        <v>15</v>
      </c>
      <c r="C10" s="113">
        <v>5.0</v>
      </c>
      <c r="D10" s="111"/>
      <c r="E10" s="111"/>
      <c r="F10" s="111"/>
      <c r="G10" s="111"/>
      <c r="H10" s="111"/>
      <c r="I10" s="105" t="s">
        <v>31</v>
      </c>
    </row>
    <row r="11" ht="15.75" customHeight="1">
      <c r="A11" s="109">
        <v>9.0</v>
      </c>
      <c r="B11" s="114" t="s">
        <v>16</v>
      </c>
      <c r="C11" s="115" t="s">
        <v>34</v>
      </c>
      <c r="D11" s="111"/>
      <c r="E11" s="111"/>
      <c r="F11" s="111"/>
      <c r="G11" s="111"/>
      <c r="H11" s="111"/>
      <c r="I11" s="108" t="s">
        <v>31</v>
      </c>
    </row>
    <row r="12" ht="15.75" customHeight="1">
      <c r="A12" s="112">
        <v>10.0</v>
      </c>
      <c r="B12" s="112" t="s">
        <v>17</v>
      </c>
      <c r="C12" s="113" t="s">
        <v>35</v>
      </c>
      <c r="D12" s="113" t="s">
        <v>35</v>
      </c>
      <c r="E12" s="113" t="s">
        <v>35</v>
      </c>
      <c r="F12" s="113" t="s">
        <v>35</v>
      </c>
      <c r="G12" s="113" t="s">
        <v>35</v>
      </c>
      <c r="H12" s="111"/>
      <c r="I12" s="105" t="s">
        <v>31</v>
      </c>
    </row>
    <row r="13" ht="15.75" customHeight="1">
      <c r="A13" s="109">
        <v>11.0</v>
      </c>
      <c r="B13" s="109" t="s">
        <v>18</v>
      </c>
      <c r="C13" s="110" t="s">
        <v>36</v>
      </c>
      <c r="D13" s="116" t="s">
        <v>37</v>
      </c>
      <c r="E13" s="117"/>
      <c r="F13" s="117"/>
      <c r="G13" s="111"/>
      <c r="H13" s="111"/>
      <c r="I13" s="108" t="s">
        <v>31</v>
      </c>
    </row>
    <row r="14" ht="15.75" customHeight="1">
      <c r="A14" s="112">
        <v>12.0</v>
      </c>
      <c r="B14" s="112" t="s">
        <v>19</v>
      </c>
      <c r="C14" s="118" t="s">
        <v>33</v>
      </c>
      <c r="D14" s="119">
        <f>IF(OR(EXACT(C7,"Y")),1,0)</f>
        <v>0</v>
      </c>
      <c r="E14" s="119">
        <f>IF(OR(EXACT(C9,"Y")),1,0)</f>
        <v>0</v>
      </c>
      <c r="F14" s="119">
        <f t="shared" ref="F14:F16" si="1">D14+E14</f>
        <v>0</v>
      </c>
      <c r="G14" s="120"/>
      <c r="H14" s="111"/>
      <c r="I14" s="105" t="s">
        <v>31</v>
      </c>
    </row>
    <row r="15" ht="15.75" customHeight="1">
      <c r="A15" s="109">
        <v>13.0</v>
      </c>
      <c r="B15" s="109" t="s">
        <v>20</v>
      </c>
      <c r="C15" s="121" t="s">
        <v>33</v>
      </c>
      <c r="D15" s="122">
        <f t="shared" ref="D15:D16" si="2">IF(OR(EXACT(C4,"Y")),1,0)</f>
        <v>0</v>
      </c>
      <c r="E15" s="122">
        <f>IF(OR(EXACT(C6,"Y")),1,0)</f>
        <v>0</v>
      </c>
      <c r="F15" s="122">
        <f t="shared" si="1"/>
        <v>0</v>
      </c>
      <c r="G15" s="120"/>
      <c r="H15" s="111"/>
      <c r="I15" s="108" t="s">
        <v>31</v>
      </c>
    </row>
    <row r="16" ht="15.75" customHeight="1">
      <c r="A16" s="112">
        <v>14.0</v>
      </c>
      <c r="B16" s="112" t="s">
        <v>21</v>
      </c>
      <c r="C16" s="118" t="s">
        <v>33</v>
      </c>
      <c r="D16" s="119">
        <f t="shared" si="2"/>
        <v>0</v>
      </c>
      <c r="E16" s="119">
        <f>IF(OR(EXACT(C8,"Y")),1,0)</f>
        <v>0</v>
      </c>
      <c r="F16" s="119">
        <f t="shared" si="1"/>
        <v>0</v>
      </c>
      <c r="G16" s="120"/>
      <c r="H16" s="111"/>
      <c r="I16" s="105" t="s">
        <v>31</v>
      </c>
    </row>
    <row r="17" ht="15.75" customHeight="1">
      <c r="A17" s="109">
        <v>15.0</v>
      </c>
      <c r="B17" s="109" t="s">
        <v>22</v>
      </c>
      <c r="C17" s="121" t="s">
        <v>33</v>
      </c>
      <c r="D17" s="122">
        <f>IF(OR(AND(F14,OR(F15,F16)),AND(F15,OR(F14,F16)),AND(F16,OR(F14,F15))),1,0)</f>
        <v>0</v>
      </c>
      <c r="E17" s="123"/>
      <c r="F17" s="104"/>
      <c r="G17" s="111"/>
      <c r="H17" s="111"/>
      <c r="I17" s="108" t="s">
        <v>31</v>
      </c>
    </row>
    <row r="18" ht="15.75" customHeight="1">
      <c r="A18" s="124">
        <v>16.0</v>
      </c>
      <c r="B18" s="102" t="s">
        <v>23</v>
      </c>
      <c r="C18" s="103" t="s">
        <v>32</v>
      </c>
      <c r="D18" s="103" t="s">
        <v>32</v>
      </c>
      <c r="E18" s="103" t="s">
        <v>32</v>
      </c>
      <c r="F18" s="103" t="s">
        <v>32</v>
      </c>
      <c r="G18" s="103" t="s">
        <v>32</v>
      </c>
      <c r="H18" s="111"/>
      <c r="I18" s="105" t="s">
        <v>38</v>
      </c>
    </row>
    <row r="19" ht="15.75" customHeight="1">
      <c r="A19" s="125">
        <v>17.0</v>
      </c>
      <c r="B19" s="125" t="s">
        <v>24</v>
      </c>
      <c r="C19" s="126"/>
      <c r="D19" s="127"/>
      <c r="E19" s="128"/>
      <c r="F19" s="128"/>
      <c r="G19" s="128"/>
      <c r="H19" s="128"/>
      <c r="I19" s="108" t="s">
        <v>31</v>
      </c>
    </row>
    <row r="20" ht="15.75" customHeight="1">
      <c r="A20" s="129">
        <v>18.0</v>
      </c>
      <c r="B20" s="130" t="s">
        <v>25</v>
      </c>
      <c r="C20" s="131" t="str">
        <f>IF(OR(EXACT(C4,"Y"),EXACT(C5,"Y"),EXACT(C6,"Y"),EXACT(C7,"Y"),EXACT(C8,"Y"),EXACT(C9,"Y")),"Y","N")</f>
        <v>N</v>
      </c>
      <c r="D20" s="120"/>
      <c r="E20" s="120"/>
      <c r="F20" s="120"/>
      <c r="G20" s="120"/>
      <c r="H20" s="120"/>
      <c r="I20" s="105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B2:B3"/>
    <mergeCell ref="I2:I3"/>
  </mergeCells>
  <conditionalFormatting sqref="C3:C18 C20 D12:G12 D18:G18 E3 G3">
    <cfRule type="cellIs" dxfId="0" priority="1" operator="equal">
      <formula>"n.a."</formula>
    </cfRule>
  </conditionalFormatting>
  <conditionalFormatting sqref="C3:C18 C20 D12:G12 D18:G18 E3 G3">
    <cfRule type="cellIs" dxfId="1" priority="2" operator="equal">
      <formula>"Y"</formula>
    </cfRule>
  </conditionalFormatting>
  <conditionalFormatting sqref="C3:C18 C20 D12:G12 D18:G18 E3 G3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3 F3 H3">
      <formula1>"n.a.,Product,Process,Resource"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4:C9 C11">
      <formula1>"n.a.,Y,N"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3 E3 G3">
      <formula1>"n.a.,MDE,DevOps,AI/ML"</formula1>
    </dataValidation>
    <dataValidation type="list" allowBlank="1" sqref="C13">
      <formula1>"n.a.,Journal,Conference,Workshop,Book Chapter"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132" t="s">
        <v>39</v>
      </c>
      <c r="B1" s="132" t="s">
        <v>0</v>
      </c>
      <c r="C1" s="133" t="s">
        <v>1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5" t="s">
        <v>2</v>
      </c>
    </row>
    <row r="2">
      <c r="A2" s="136" t="s">
        <v>40</v>
      </c>
      <c r="B2" s="137">
        <v>1.0</v>
      </c>
      <c r="C2" s="138" t="s">
        <v>6</v>
      </c>
      <c r="D2" s="139" t="s">
        <v>7</v>
      </c>
      <c r="E2" s="139" t="s">
        <v>8</v>
      </c>
      <c r="F2" s="139" t="s">
        <v>7</v>
      </c>
      <c r="G2" s="139" t="s">
        <v>8</v>
      </c>
      <c r="H2" s="139" t="s">
        <v>7</v>
      </c>
      <c r="I2" s="139" t="s">
        <v>8</v>
      </c>
      <c r="J2" s="139" t="s">
        <v>7</v>
      </c>
      <c r="K2" s="139" t="s">
        <v>8</v>
      </c>
      <c r="L2" s="139" t="s">
        <v>7</v>
      </c>
      <c r="M2" s="139" t="s">
        <v>8</v>
      </c>
      <c r="N2" s="139" t="s">
        <v>7</v>
      </c>
      <c r="O2" s="139" t="s">
        <v>8</v>
      </c>
      <c r="P2" s="139" t="s">
        <v>7</v>
      </c>
      <c r="Q2" s="139" t="s">
        <v>8</v>
      </c>
      <c r="R2" s="139" t="s">
        <v>7</v>
      </c>
      <c r="S2" s="139" t="s">
        <v>8</v>
      </c>
      <c r="T2" s="139" t="s">
        <v>7</v>
      </c>
      <c r="U2" s="139" t="s">
        <v>8</v>
      </c>
      <c r="V2" s="140" t="s">
        <v>41</v>
      </c>
    </row>
    <row r="3">
      <c r="B3" s="141"/>
      <c r="C3" s="141"/>
      <c r="D3" s="142" t="s">
        <v>42</v>
      </c>
      <c r="E3" s="142" t="s">
        <v>43</v>
      </c>
      <c r="F3" s="142" t="s">
        <v>32</v>
      </c>
      <c r="G3" s="142" t="s">
        <v>32</v>
      </c>
      <c r="H3" s="142" t="s">
        <v>32</v>
      </c>
      <c r="I3" s="142" t="s">
        <v>32</v>
      </c>
      <c r="J3" s="142" t="s">
        <v>32</v>
      </c>
      <c r="K3" s="142" t="s">
        <v>32</v>
      </c>
      <c r="L3" s="142" t="s">
        <v>32</v>
      </c>
      <c r="M3" s="142" t="s">
        <v>32</v>
      </c>
      <c r="N3" s="142" t="s">
        <v>32</v>
      </c>
      <c r="O3" s="142" t="s">
        <v>32</v>
      </c>
      <c r="P3" s="142" t="s">
        <v>32</v>
      </c>
      <c r="Q3" s="142" t="s">
        <v>32</v>
      </c>
      <c r="R3" s="142" t="s">
        <v>32</v>
      </c>
      <c r="S3" s="142" t="s">
        <v>32</v>
      </c>
      <c r="T3" s="142" t="s">
        <v>32</v>
      </c>
      <c r="U3" s="142" t="s">
        <v>32</v>
      </c>
      <c r="V3" s="143"/>
    </row>
    <row r="4">
      <c r="A4" s="136">
        <v>1.0</v>
      </c>
      <c r="B4" s="144">
        <v>2.0</v>
      </c>
      <c r="C4" s="145" t="s">
        <v>9</v>
      </c>
      <c r="D4" s="146" t="s">
        <v>32</v>
      </c>
      <c r="E4" s="147"/>
      <c r="F4" s="147"/>
      <c r="G4" s="147"/>
      <c r="H4" s="147"/>
      <c r="I4" s="147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9" t="s">
        <v>31</v>
      </c>
    </row>
    <row r="5">
      <c r="A5" s="150">
        <v>1.0</v>
      </c>
      <c r="B5" s="151">
        <v>3.0</v>
      </c>
      <c r="C5" s="152" t="s">
        <v>10</v>
      </c>
      <c r="D5" s="153" t="s">
        <v>32</v>
      </c>
      <c r="E5" s="154"/>
      <c r="F5" s="154"/>
      <c r="G5" s="154"/>
      <c r="H5" s="154"/>
      <c r="I5" s="154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6" t="s">
        <v>31</v>
      </c>
    </row>
    <row r="6">
      <c r="A6" s="136">
        <v>1.0</v>
      </c>
      <c r="B6" s="144">
        <v>4.0</v>
      </c>
      <c r="C6" s="145" t="s">
        <v>11</v>
      </c>
      <c r="D6" s="146" t="s">
        <v>32</v>
      </c>
      <c r="E6" s="154"/>
      <c r="F6" s="154"/>
      <c r="G6" s="154"/>
      <c r="H6" s="154"/>
      <c r="I6" s="154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49" t="s">
        <v>31</v>
      </c>
    </row>
    <row r="7">
      <c r="A7" s="150">
        <v>1.0</v>
      </c>
      <c r="B7" s="157">
        <v>5.0</v>
      </c>
      <c r="C7" s="158" t="s">
        <v>12</v>
      </c>
      <c r="D7" s="159" t="s">
        <v>32</v>
      </c>
      <c r="E7" s="160"/>
      <c r="F7" s="160"/>
      <c r="G7" s="160"/>
      <c r="H7" s="160"/>
      <c r="I7" s="160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6" t="s">
        <v>31</v>
      </c>
    </row>
    <row r="8">
      <c r="A8" s="136">
        <v>1.0</v>
      </c>
      <c r="B8" s="161">
        <v>6.0</v>
      </c>
      <c r="C8" s="162" t="s">
        <v>13</v>
      </c>
      <c r="D8" s="163" t="s">
        <v>32</v>
      </c>
      <c r="E8" s="160"/>
      <c r="F8" s="160"/>
      <c r="G8" s="160"/>
      <c r="H8" s="160"/>
      <c r="I8" s="160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49" t="s">
        <v>31</v>
      </c>
    </row>
    <row r="9">
      <c r="A9" s="150">
        <v>1.0</v>
      </c>
      <c r="B9" s="157">
        <v>7.0</v>
      </c>
      <c r="C9" s="158" t="s">
        <v>14</v>
      </c>
      <c r="D9" s="159" t="s">
        <v>32</v>
      </c>
      <c r="E9" s="160"/>
      <c r="F9" s="160"/>
      <c r="G9" s="160"/>
      <c r="H9" s="160"/>
      <c r="I9" s="160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6" t="s">
        <v>31</v>
      </c>
    </row>
    <row r="10">
      <c r="A10" s="136">
        <v>2.0</v>
      </c>
      <c r="B10" s="161">
        <v>8.0</v>
      </c>
      <c r="C10" s="161" t="s">
        <v>15</v>
      </c>
      <c r="D10" s="163">
        <v>3.0</v>
      </c>
      <c r="E10" s="164"/>
      <c r="F10" s="164"/>
      <c r="G10" s="164"/>
      <c r="H10" s="164"/>
      <c r="I10" s="164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9" t="s">
        <v>31</v>
      </c>
    </row>
    <row r="11">
      <c r="A11" s="150">
        <v>2.0</v>
      </c>
      <c r="B11" s="157">
        <v>9.0</v>
      </c>
      <c r="C11" s="165" t="s">
        <v>16</v>
      </c>
      <c r="D11" s="166" t="s">
        <v>34</v>
      </c>
      <c r="E11" s="164"/>
      <c r="F11" s="164"/>
      <c r="G11" s="164"/>
      <c r="H11" s="164"/>
      <c r="I11" s="164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56" t="s">
        <v>31</v>
      </c>
    </row>
    <row r="12">
      <c r="A12" s="136" t="s">
        <v>40</v>
      </c>
      <c r="B12" s="161">
        <v>10.0</v>
      </c>
      <c r="C12" s="161" t="s">
        <v>17</v>
      </c>
      <c r="D12" s="163" t="s">
        <v>35</v>
      </c>
      <c r="E12" s="163" t="s">
        <v>32</v>
      </c>
      <c r="F12" s="163" t="s">
        <v>32</v>
      </c>
      <c r="G12" s="163" t="s">
        <v>32</v>
      </c>
      <c r="H12" s="163" t="s">
        <v>32</v>
      </c>
      <c r="I12" s="164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9" t="s">
        <v>31</v>
      </c>
    </row>
    <row r="13">
      <c r="A13" s="150">
        <v>3.0</v>
      </c>
      <c r="B13" s="157">
        <v>11.0</v>
      </c>
      <c r="C13" s="157" t="s">
        <v>18</v>
      </c>
      <c r="D13" s="159" t="s">
        <v>36</v>
      </c>
      <c r="E13" s="167" t="s">
        <v>44</v>
      </c>
      <c r="F13" s="168"/>
      <c r="G13" s="168"/>
      <c r="H13" s="164"/>
      <c r="I13" s="164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56" t="s">
        <v>31</v>
      </c>
    </row>
    <row r="14">
      <c r="A14" s="136">
        <v>1.0</v>
      </c>
      <c r="B14" s="161">
        <v>12.0</v>
      </c>
      <c r="C14" s="161" t="s">
        <v>19</v>
      </c>
      <c r="D14" s="169" t="str">
        <f t="shared" ref="D14:D16" si="1">IF(G14&gt;0,"Y","n.a.")</f>
        <v>n.a.</v>
      </c>
      <c r="E14" s="170">
        <f>IF(OR(EXACT(D7,"Y")),1,0)</f>
        <v>0</v>
      </c>
      <c r="F14" s="170">
        <f>IF(OR(EXACT(D9,"Y")),1,0)</f>
        <v>0</v>
      </c>
      <c r="G14" s="170">
        <f t="shared" ref="G14:G16" si="2">E14+F14</f>
        <v>0</v>
      </c>
      <c r="H14" s="171"/>
      <c r="I14" s="164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9" t="s">
        <v>31</v>
      </c>
    </row>
    <row r="15">
      <c r="A15" s="150">
        <v>1.0</v>
      </c>
      <c r="B15" s="157">
        <v>13.0</v>
      </c>
      <c r="C15" s="157" t="s">
        <v>20</v>
      </c>
      <c r="D15" s="172" t="str">
        <f t="shared" si="1"/>
        <v>n.a.</v>
      </c>
      <c r="E15" s="173">
        <f t="shared" ref="E15:E16" si="3">IF(OR(EXACT(D4,"Y")),1,0)</f>
        <v>0</v>
      </c>
      <c r="F15" s="173">
        <f>IF(OR(EXACT(D6,"Y")),1,0)</f>
        <v>0</v>
      </c>
      <c r="G15" s="173">
        <f t="shared" si="2"/>
        <v>0</v>
      </c>
      <c r="H15" s="171"/>
      <c r="I15" s="164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56" t="s">
        <v>31</v>
      </c>
    </row>
    <row r="16">
      <c r="A16" s="136">
        <v>1.0</v>
      </c>
      <c r="B16" s="161">
        <v>14.0</v>
      </c>
      <c r="C16" s="161" t="s">
        <v>21</v>
      </c>
      <c r="D16" s="169" t="str">
        <f t="shared" si="1"/>
        <v>n.a.</v>
      </c>
      <c r="E16" s="170">
        <f t="shared" si="3"/>
        <v>0</v>
      </c>
      <c r="F16" s="170">
        <f>IF(OR(EXACT(D8,"Y")),1,0)</f>
        <v>0</v>
      </c>
      <c r="G16" s="170">
        <f t="shared" si="2"/>
        <v>0</v>
      </c>
      <c r="H16" s="171"/>
      <c r="I16" s="164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9" t="s">
        <v>31</v>
      </c>
    </row>
    <row r="17">
      <c r="A17" s="150">
        <v>1.0</v>
      </c>
      <c r="B17" s="157">
        <v>15.0</v>
      </c>
      <c r="C17" s="157" t="s">
        <v>22</v>
      </c>
      <c r="D17" s="172" t="str">
        <f>IF(E17&gt;0,"Y","n.a.")</f>
        <v>n.a.</v>
      </c>
      <c r="E17" s="173">
        <f>IF(OR(AND(G14,OR(G15,G16)),AND(G15,OR(G14,G16)),AND(G16,OR(G14,G15))),1,0)</f>
        <v>0</v>
      </c>
      <c r="F17" s="174"/>
      <c r="G17" s="147"/>
      <c r="H17" s="164"/>
      <c r="I17" s="164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56" t="s">
        <v>31</v>
      </c>
    </row>
    <row r="18">
      <c r="A18" s="136">
        <v>3.0</v>
      </c>
      <c r="B18" s="175">
        <v>16.0</v>
      </c>
      <c r="C18" s="144" t="s">
        <v>23</v>
      </c>
      <c r="D18" s="146" t="s">
        <v>32</v>
      </c>
      <c r="E18" s="146" t="s">
        <v>32</v>
      </c>
      <c r="F18" s="146" t="s">
        <v>32</v>
      </c>
      <c r="G18" s="146" t="s">
        <v>32</v>
      </c>
      <c r="H18" s="146" t="s">
        <v>32</v>
      </c>
      <c r="I18" s="164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9" t="s">
        <v>31</v>
      </c>
    </row>
    <row r="19">
      <c r="A19" s="150">
        <v>3.0</v>
      </c>
      <c r="B19" s="176">
        <v>17.0</v>
      </c>
      <c r="C19" s="176" t="s">
        <v>24</v>
      </c>
      <c r="D19" s="177" t="s">
        <v>45</v>
      </c>
      <c r="E19" s="178" t="s">
        <v>46</v>
      </c>
      <c r="F19" s="179"/>
      <c r="G19" s="180" t="s">
        <v>47</v>
      </c>
      <c r="H19" s="180" t="s">
        <v>48</v>
      </c>
      <c r="I19" s="180" t="s">
        <v>49</v>
      </c>
      <c r="J19" s="181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3" t="s">
        <v>31</v>
      </c>
    </row>
    <row r="20">
      <c r="A20" s="184"/>
      <c r="B20" s="184">
        <v>18.0</v>
      </c>
      <c r="C20" s="185" t="s">
        <v>25</v>
      </c>
      <c r="D20" s="186" t="str">
        <f>IF(OR(EXACT(D4,"Y"),EXACT(D5,"Y"),EXACT(D6,"Y"),EXACT(D7,"Y"),EXACT(D8,"Y"),EXACT(D9,"Y")),"Y","N")</f>
        <v>N</v>
      </c>
      <c r="E20" s="187"/>
      <c r="F20" s="187"/>
      <c r="G20" s="187"/>
      <c r="H20" s="187"/>
      <c r="I20" s="187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49" t="s">
        <v>31</v>
      </c>
    </row>
    <row r="21">
      <c r="A21" s="189">
        <v>4.0</v>
      </c>
      <c r="B21" s="190">
        <v>19.0</v>
      </c>
      <c r="C21" s="190" t="s">
        <v>50</v>
      </c>
      <c r="D21" s="191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3"/>
    </row>
    <row r="22">
      <c r="D22" s="191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5"/>
    </row>
    <row r="23">
      <c r="D23" s="191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3"/>
    </row>
    <row r="24">
      <c r="D24" s="191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5"/>
    </row>
    <row r="25">
      <c r="A25" s="196"/>
      <c r="B25" s="196"/>
      <c r="C25" s="197" t="s">
        <v>51</v>
      </c>
      <c r="D25" s="197" t="s">
        <v>32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98" t="s">
        <v>52</v>
      </c>
      <c r="B26" s="199"/>
      <c r="C26" s="200" t="s">
        <v>53</v>
      </c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2"/>
    </row>
    <row r="27">
      <c r="A27" s="198" t="s">
        <v>54</v>
      </c>
      <c r="B27" s="199"/>
      <c r="C27" s="200" t="s">
        <v>53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4"/>
    </row>
    <row r="28">
      <c r="A28" s="198" t="s">
        <v>55</v>
      </c>
      <c r="B28" s="199"/>
      <c r="C28" s="200" t="s">
        <v>53</v>
      </c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2"/>
    </row>
    <row r="29">
      <c r="A29" s="198" t="s">
        <v>56</v>
      </c>
      <c r="B29" s="199"/>
      <c r="C29" s="200" t="s">
        <v>53</v>
      </c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4"/>
    </row>
    <row r="30">
      <c r="A30" s="205"/>
      <c r="B30" s="205"/>
      <c r="C30" s="20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206"/>
      <c r="B31" s="20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207" t="s">
        <v>57</v>
      </c>
      <c r="B32" s="208"/>
      <c r="C32" s="208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</row>
    <row r="33">
      <c r="A33" s="210" t="s">
        <v>52</v>
      </c>
      <c r="B33" s="210"/>
      <c r="C33" s="210" t="s">
        <v>58</v>
      </c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</row>
    <row r="34">
      <c r="A34" s="208" t="s">
        <v>54</v>
      </c>
      <c r="B34" s="208"/>
      <c r="C34" s="208" t="s">
        <v>59</v>
      </c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</row>
    <row r="35">
      <c r="A35" s="210" t="s">
        <v>55</v>
      </c>
      <c r="B35" s="210"/>
      <c r="C35" s="210" t="s">
        <v>60</v>
      </c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</row>
    <row r="36">
      <c r="A36" s="208" t="s">
        <v>56</v>
      </c>
      <c r="B36" s="208"/>
      <c r="C36" s="208" t="s">
        <v>61</v>
      </c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</row>
    <row r="37">
      <c r="A37" s="206"/>
      <c r="B37" s="206"/>
      <c r="C37" s="206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205"/>
      <c r="B38" s="205"/>
      <c r="C38" s="20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206"/>
      <c r="B39" s="206"/>
      <c r="C39" s="206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205"/>
      <c r="B40" s="205"/>
      <c r="C40" s="205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