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<sst xmlns="http://schemas.openxmlformats.org/spreadsheetml/2006/main" count="217" uniqueCount="55">
  <si>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</si>
  <si>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</si>
  <si>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</si>
  <si>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</si>
  <si>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</si>
  <si>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</si>
  <si>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</si>
  <si>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</si>
  <si>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</si>
  <si>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</si>
  <si>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</si>
  <si>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</si>
  <si>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</si>
  <si>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</si>
  <si>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</si>
  <si>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</si>
  <si>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</si>
  <si>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</si>
  <si>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</si>
  <si>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</si>
  <si>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</si>
  <si>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</si>
  <si>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</si>
  <si>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</si>
  <si>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</si>
  <si>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</si>
  <si>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</si>
  <si>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</si>
  <si>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</si>
  <si>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</si>
  <si>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</si>
  <si>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</si>
  <si>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</si>
  <si>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Process</t>
  </si>
  <si>
    <t>DevOps</t>
  </si>
  <si>
    <t>n.a.</t>
  </si>
  <si>
    <t>Y</t>
  </si>
  <si>
    <t>N</t>
  </si>
  <si>
    <t>Testing</t>
  </si>
  <si>
    <t>Modelling</t>
  </si>
  <si>
    <t>Conference</t>
  </si>
  <si>
    <t>IEEE International Conference on Industrial Informatics</t>
  </si>
  <si>
    <t>Manufacturing</t>
  </si>
  <si>
    <t>Test-driven development</t>
  </si>
  <si>
    <t>Industrial automation</t>
  </si>
  <si>
    <t>Empirical study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</si>
  <si>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</si>
  <si>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</si>
  <si>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</si>
  <si>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Future research directions (as stated by authors, if any)</t>
  </si>
  <si>
    <t xml:space="preserve">Reviewer </t>
  </si>
  <si>
    <t>RQ1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</si>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</sst>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0000FF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1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1" fillId="8" fontId="2" numFmtId="1" xfId="0" applyAlignment="1" applyBorder="1" applyFill="1" applyFont="1" applyNumberFormat="1">
      <alignment horizontal="right" readingOrder="0" vertical="bottom"/>
    </xf>
    <xf borderId="32" fillId="3" fontId="2" numFmtId="1" xfId="0" applyAlignment="1" applyBorder="1" applyFont="1" applyNumberFormat="1">
      <alignment readingOrder="0" vertical="bottom"/>
    </xf>
    <xf borderId="32" fillId="4" fontId="2" numFmtId="1" xfId="0" applyAlignment="1" applyBorder="1" applyFont="1" applyNumberFormat="1">
      <alignment readingOrder="0"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5" fillId="3" fontId="1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6" fillId="7" fontId="2" numFmtId="1" xfId="0" applyAlignment="1" applyBorder="1" applyFont="1" applyNumberFormat="1">
      <alignment vertical="bottom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7" fillId="4" fontId="6" numFmtId="0" xfId="0" applyBorder="1" applyFont="1"/>
    <xf borderId="38" fillId="4" fontId="6" numFmtId="0" xfId="0" applyBorder="1" applyFont="1"/>
    <xf borderId="2" fillId="9" fontId="2" numFmtId="1" xfId="0" applyAlignment="1" applyBorder="1" applyFont="1" applyNumberFormat="1">
      <alignment shrinkToFit="0" vertical="bottom" wrapText="1"/>
    </xf>
    <xf borderId="37" fillId="3" fontId="6" numFmtId="0" xfId="0" applyBorder="1" applyFont="1"/>
    <xf borderId="38" fillId="3" fontId="6" numFmtId="0" xfId="0" applyBorder="1" applyFont="1"/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39" fillId="9" fontId="5" numFmtId="1" xfId="0" applyAlignment="1" applyBorder="1" applyFont="1" applyNumberFormat="1">
      <alignment readingOrder="0" shrinkToFit="0" vertical="top" wrapText="1"/>
    </xf>
    <xf borderId="40" fillId="3" fontId="6" numFmtId="0" xfId="0" applyBorder="1" applyFont="1"/>
    <xf borderId="41" fillId="3" fontId="6" numFmtId="0" xfId="0" applyBorder="1" applyFont="1"/>
    <xf borderId="40" fillId="4" fontId="6" numFmtId="0" xfId="0" applyBorder="1" applyFont="1"/>
    <xf borderId="41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 t="shared" ref="I2:T2" si="1">'2'!D2</f>
        <v>#REF!</v>
      </c>
      <c r="J2" s="8" t="str">
        <f t="shared" si="1"/>
        <v>#REF!</v>
      </c>
      <c r="K2" s="8" t="str">
        <f t="shared" si="1"/>
        <v>#REF!</v>
      </c>
      <c r="L2" s="8" t="str">
        <f t="shared" si="1"/>
        <v>#REF!</v>
      </c>
      <c r="M2" s="8" t="str">
        <f t="shared" si="1"/>
        <v>#REF!</v>
      </c>
      <c r="N2" s="8" t="str">
        <f t="shared" si="1"/>
        <v>#REF!</v>
      </c>
      <c r="O2" s="8" t="str">
        <f t="shared" si="1"/>
        <v>#REF!</v>
      </c>
      <c r="P2" s="8" t="str">
        <f t="shared" si="1"/>
        <v>#REF!</v>
      </c>
      <c r="Q2" s="8" t="str">
        <f t="shared" si="1"/>
        <v>#REF!</v>
      </c>
      <c r="R2" s="8" t="str">
        <f t="shared" si="1"/>
        <v>#REF!</v>
      </c>
      <c r="S2" s="8" t="str">
        <f t="shared" si="1"/>
        <v>#REF!</v>
      </c>
      <c r="T2" s="9" t="str">
        <f t="shared" si="1"/>
        <v>#REF!</v>
      </c>
      <c r="U2" s="10" t="str">
        <f>'1'!I2</f>
        <v>&lt;add your comment here if any&gt;</v>
      </c>
      <c r="V2" s="10" t="str">
        <f>'2'!V2</f>
        <v>#REF!</v>
      </c>
      <c r="W2" s="11"/>
      <c r="X2" s="11"/>
      <c r="Y2" s="11"/>
    </row>
    <row r="3" ht="156.0" customHeight="1">
      <c r="A3" s="12"/>
      <c r="B3" s="12"/>
      <c r="C3" s="13" t="str">
        <f t="shared" ref="C3:D3" si="2">K25</f>
        <v>MDE</v>
      </c>
      <c r="D3" s="13" t="str">
        <f t="shared" si="2"/>
        <v>Process</v>
      </c>
      <c r="E3" s="13" t="str">
        <f t="shared" ref="E3:F3" si="3">K26</f>
        <v>DevOps</v>
      </c>
      <c r="F3" s="13" t="str">
        <f t="shared" si="3"/>
        <v>Process</v>
      </c>
      <c r="G3" s="13" t="str">
        <f t="shared" ref="G3:H3" si="4">K27</f>
        <v>n.a.</v>
      </c>
      <c r="H3" s="13" t="str">
        <f t="shared" si="4"/>
        <v>n.a.</v>
      </c>
      <c r="I3" s="13" t="str">
        <f t="shared" ref="I3:J3" si="5">K28</f>
        <v>n.a.</v>
      </c>
      <c r="J3" s="13" t="str">
        <f t="shared" si="5"/>
        <v>n.a.</v>
      </c>
      <c r="K3" s="13" t="str">
        <f t="shared" ref="K3:L3" si="6">K29</f>
        <v>n.a.</v>
      </c>
      <c r="L3" s="13" t="str">
        <f t="shared" si="6"/>
        <v>n.a.</v>
      </c>
      <c r="M3" s="13" t="str">
        <f t="shared" ref="M3:N3" si="7">K30</f>
        <v>n.a.</v>
      </c>
      <c r="N3" s="13" t="str">
        <f t="shared" si="7"/>
        <v>n.a.</v>
      </c>
      <c r="O3" s="13" t="str">
        <f t="shared" ref="O3:P3" si="8">K31</f>
        <v>n.a.</v>
      </c>
      <c r="P3" s="13" t="str">
        <f t="shared" si="8"/>
        <v>n.a.</v>
      </c>
      <c r="Q3" s="13" t="str">
        <f t="shared" ref="Q3:R3" si="9">K32</f>
        <v>n.a.</v>
      </c>
      <c r="R3" s="13" t="str">
        <f t="shared" si="9"/>
        <v>n.a.</v>
      </c>
      <c r="S3" s="13" t="str">
        <f t="shared" ref="S3:T3" si="10">K33</f>
        <v>n.a.</v>
      </c>
      <c r="T3" s="14" t="str">
        <f t="shared" si="10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1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 t="shared" ref="V4:V20" si="12">'2'!V4</f>
        <v>#REF!</v>
      </c>
      <c r="W4" s="11">
        <f t="shared" ref="W4:W20" si="13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1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 t="shared" si="12"/>
        <v>#REF!</v>
      </c>
      <c r="W5" s="15">
        <f t="shared" si="13"/>
        <v>1</v>
      </c>
      <c r="X5" s="15">
        <f>IFERROR(__xludf.DUMMYFUNCTION("IMPORTRANGE($C$22,""!$X$5"")"),0.0)</f>
        <v>0</v>
      </c>
      <c r="Y5" s="15">
        <f t="shared" si="11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Y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 t="shared" si="12"/>
        <v>#REF!</v>
      </c>
      <c r="W6" s="11">
        <f t="shared" si="13"/>
        <v>1</v>
      </c>
      <c r="X6" s="11">
        <f>IFERROR(__xludf.DUMMYFUNCTION("IMPORTRANGE($C$22,""!$X$6"")"),0.0)</f>
        <v>0</v>
      </c>
      <c r="Y6" s="11">
        <f t="shared" si="11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 t="shared" si="12"/>
        <v>#REF!</v>
      </c>
      <c r="W7" s="15">
        <f t="shared" si="13"/>
        <v>1</v>
      </c>
      <c r="X7" s="15">
        <f>IFERROR(__xludf.DUMMYFUNCTION("IMPORTRANGE($C$22,""!$X$7"")"),0.0)</f>
        <v>0</v>
      </c>
      <c r="Y7" s="15">
        <f t="shared" si="11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 t="shared" si="12"/>
        <v>#REF!</v>
      </c>
      <c r="W8" s="11">
        <f t="shared" si="13"/>
        <v>1</v>
      </c>
      <c r="X8" s="11">
        <f>IFERROR(__xludf.DUMMYFUNCTION("IMPORTRANGE($C$22,""!$X$8"")"),0.0)</f>
        <v>0</v>
      </c>
      <c r="Y8" s="11">
        <f t="shared" si="11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 t="shared" si="12"/>
        <v>#REF!</v>
      </c>
      <c r="W9" s="15">
        <f t="shared" si="13"/>
        <v>1</v>
      </c>
      <c r="X9" s="15">
        <f>IFERROR(__xludf.DUMMYFUNCTION("IMPORTRANGE($C$22,""!$X$9"")"),0.0)</f>
        <v>0</v>
      </c>
      <c r="Y9" s="15">
        <f t="shared" si="11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 t="shared" si="12"/>
        <v>#REF!</v>
      </c>
      <c r="W10" s="11">
        <f t="shared" si="13"/>
        <v>1</v>
      </c>
      <c r="X10" s="11">
        <f>IFERROR(__xludf.DUMMYFUNCTION("IMPORTRANGE($C$22,""!$X$10"")"),0.0)</f>
        <v>0</v>
      </c>
      <c r="Y10" s="11">
        <f t="shared" si="11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 t="shared" si="12"/>
        <v>#REF!</v>
      </c>
      <c r="W11" s="15">
        <f t="shared" si="13"/>
        <v>1</v>
      </c>
      <c r="X11" s="15">
        <f>IFERROR(__xludf.DUMMYFUNCTION("IMPORTRANGE($C$22,""!$X$11"")"),0.0)</f>
        <v>0</v>
      </c>
      <c r="Y11" s="15">
        <f t="shared" si="11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Modelling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4">Z37</f>
        <v/>
      </c>
      <c r="O12" s="19" t="str">
        <f t="shared" si="14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 t="shared" si="12"/>
        <v>#REF!</v>
      </c>
      <c r="W12" s="11">
        <f t="shared" si="13"/>
        <v>1</v>
      </c>
      <c r="X12" s="11">
        <f>IFERROR(__xludf.DUMMYFUNCTION("IMPORTRANGE($C$22,""!$X$12"")"),0.0)</f>
        <v>0</v>
      </c>
      <c r="Y12" s="11">
        <f t="shared" si="11"/>
        <v>0</v>
      </c>
    </row>
    <row r="13">
      <c r="A13" s="21">
        <v>11.0</v>
      </c>
      <c r="B13" s="21" t="s">
        <v>18</v>
      </c>
      <c r="C13" s="25" t="str">
        <f t="shared" ref="C13:D13" si="15">K67</f>
        <v>Conference</v>
      </c>
      <c r="D13" s="25" t="str">
        <f t="shared" si="15"/>
        <v>IEEE International Conference on Industrial Informatics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 t="shared" si="12"/>
        <v>#REF!</v>
      </c>
      <c r="W13" s="15">
        <f t="shared" si="13"/>
        <v>1</v>
      </c>
      <c r="X13" s="15">
        <f>IFERROR(__xludf.DUMMYFUNCTION("IMPORTRANGE($C$22,""!$X$13"")"),0.0)</f>
        <v>0</v>
      </c>
      <c r="Y13" s="15">
        <f t="shared" si="11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6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 t="shared" si="12"/>
        <v>#REF!</v>
      </c>
      <c r="W14" s="11">
        <f t="shared" si="13"/>
        <v>1</v>
      </c>
      <c r="X14" s="11">
        <f>IFERROR(__xludf.DUMMYFUNCTION("IMPORTRANGE($C$22,""!$X$14"")"),0.0)</f>
        <v>0</v>
      </c>
      <c r="Y14" s="11">
        <f t="shared" si="11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7">IF(OR(EXACT(C4,"Y")),1,0)</f>
        <v>1</v>
      </c>
      <c r="E15" s="13">
        <f>IF(OR(EXACT(C6,"Y")),1,0)</f>
        <v>1</v>
      </c>
      <c r="F15" s="13">
        <f t="shared" si="16"/>
        <v>2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 t="shared" si="12"/>
        <v>#REF!</v>
      </c>
      <c r="W15" s="15">
        <f t="shared" si="13"/>
        <v>1</v>
      </c>
      <c r="X15" s="15">
        <f>IFERROR(__xludf.DUMMYFUNCTION("IMPORTRANGE($C$22,""!$X$15"")"),0.0)</f>
        <v>0</v>
      </c>
      <c r="Y15" s="15">
        <f t="shared" si="11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7"/>
        <v>0</v>
      </c>
      <c r="E16" s="18">
        <f>IF(OR(EXACT(C8,"Y")),1,0)</f>
        <v>0</v>
      </c>
      <c r="F16" s="18">
        <f t="shared" si="16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 t="shared" si="12"/>
        <v>#REF!</v>
      </c>
      <c r="W16" s="11">
        <f t="shared" si="13"/>
        <v>1</v>
      </c>
      <c r="X16" s="11">
        <f>IFERROR(__xludf.DUMMYFUNCTION("IMPORTRANGE($C$22,""!$X$16"")"),0.0)</f>
        <v>0</v>
      </c>
      <c r="Y16" s="11">
        <f t="shared" si="11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 t="shared" si="12"/>
        <v>#REF!</v>
      </c>
      <c r="W17" s="15">
        <f t="shared" si="13"/>
        <v>1</v>
      </c>
      <c r="X17" s="15">
        <f>IFERROR(__xludf.DUMMYFUNCTION("IMPORTRANGE($C$22,""!$X$17"")"),0.0)</f>
        <v>0</v>
      </c>
      <c r="Y17" s="15">
        <f t="shared" si="11"/>
        <v>0</v>
      </c>
    </row>
    <row r="18">
      <c r="A18" s="26">
        <v>16.0</v>
      </c>
      <c r="B18" s="26" t="s">
        <v>23</v>
      </c>
      <c r="C18" s="27" t="str">
        <f>K47</f>
        <v>Manufacturing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 t="shared" si="12"/>
        <v>#REF!</v>
      </c>
      <c r="W18" s="11">
        <f t="shared" si="13"/>
        <v>1</v>
      </c>
      <c r="X18" s="11">
        <f>IFERROR(__xludf.DUMMYFUNCTION("IMPORTRANGE($C$22,""!$X$18"")"),0.0)</f>
        <v>0</v>
      </c>
      <c r="Y18" s="11">
        <f t="shared" si="11"/>
        <v>0</v>
      </c>
    </row>
    <row r="19">
      <c r="A19" s="28">
        <v>17.0</v>
      </c>
      <c r="B19" s="28" t="s">
        <v>24</v>
      </c>
      <c r="C19" s="29" t="str">
        <f>K57</f>
        <v>Test-driven development</v>
      </c>
      <c r="D19" s="29" t="str">
        <f>K58</f>
        <v>Industrial automation</v>
      </c>
      <c r="E19" s="29" t="str">
        <f>K59</f>
        <v>Empirical study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 t="shared" si="12"/>
        <v>#REF!</v>
      </c>
      <c r="W19" s="15">
        <f t="shared" si="13"/>
        <v>1</v>
      </c>
      <c r="X19" s="15">
        <f>IFERROR(__xludf.DUMMYFUNCTION("IMPORTRANGE($C$22,""!$X$19"")"),0.0)</f>
        <v>0</v>
      </c>
      <c r="Y19" s="15">
        <f t="shared" si="11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 t="shared" si="12"/>
        <v>#REF!</v>
      </c>
      <c r="W20" s="11">
        <f t="shared" si="13"/>
        <v>1</v>
      </c>
      <c r="X20" s="11">
        <f>IFERROR(__xludf.DUMMYFUNCTION("IMPORTRANGE($C$22,""!$X$20"")"),0.0)</f>
        <v>0</v>
      </c>
      <c r="Y20" s="11">
        <f t="shared" si="11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8">SUM(W3:W20)</f>
        <v>17</v>
      </c>
      <c r="X21" s="38">
        <f t="shared" si="18"/>
        <v>-3</v>
      </c>
      <c r="Y21" s="38">
        <f t="shared" si="18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20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9">IF(NOT(I25=""),I25,"n.a.")</f>
        <v>MDE</v>
      </c>
      <c r="L25" s="55" t="str">
        <f t="shared" si="19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Process</v>
      </c>
      <c r="E26" s="59" t="str">
        <f t="shared" si="20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21">IF(NOT(I26=""),I26,"n.a.")</f>
        <v>DevOps</v>
      </c>
      <c r="L26" s="60" t="str">
        <f t="shared" si="21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20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2">IF(NOT(I27=""),I27,"n.a.")</f>
        <v>n.a.</v>
      </c>
      <c r="L27" s="55" t="str">
        <f t="shared" si="22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20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3">IF(NOT(I28=""),I28,"n.a.")</f>
        <v>n.a.</v>
      </c>
      <c r="L28" s="60" t="str">
        <f t="shared" si="23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20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4">IF(NOT(I29=""),I29,"n.a.")</f>
        <v>n.a.</v>
      </c>
      <c r="L29" s="55" t="str">
        <f t="shared" si="24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20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5">IF(NOT(I30=""),I30,"n.a.")</f>
        <v>n.a.</v>
      </c>
      <c r="L30" s="60" t="str">
        <f t="shared" si="25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20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6">IF(NOT(I31=""),I31,"n.a.")</f>
        <v>n.a.</v>
      </c>
      <c r="L31" s="55" t="str">
        <f t="shared" si="26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20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7">IF(NOT(I32=""),I32,"n.a.")</f>
        <v>n.a.</v>
      </c>
      <c r="L32" s="60" t="str">
        <f t="shared" si="27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20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8">IF(NOT(I33=""),I33,"n.a.")</f>
        <v>n.a.</v>
      </c>
      <c r="L33" s="55" t="str">
        <f t="shared" si="28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20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20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20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9">G37</f>
        <v>Testing</v>
      </c>
      <c r="J37" s="75"/>
      <c r="K37" s="77" t="str">
        <f t="shared" ref="K37:K68" si="30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Modelling</v>
      </c>
      <c r="D38" s="81"/>
      <c r="E38" s="81"/>
      <c r="F38" s="81"/>
      <c r="G38" s="81" t="str">
        <f>IFERROR(__xludf.DUMMYFUNCTION("""COMPUTED_VALUE"""),"Modelling")</f>
        <v>Modelling</v>
      </c>
      <c r="H38" s="81"/>
      <c r="I38" s="59" t="str">
        <f t="shared" si="29"/>
        <v>Modelling</v>
      </c>
      <c r="J38" s="81"/>
      <c r="K38" s="60" t="str">
        <f t="shared" si="30"/>
        <v>Modelling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9"/>
        <v/>
      </c>
      <c r="J39" s="83"/>
      <c r="K39" s="55" t="str">
        <f t="shared" si="30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9"/>
        <v/>
      </c>
      <c r="J40" s="81"/>
      <c r="K40" s="60" t="str">
        <f t="shared" si="30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9"/>
        <v/>
      </c>
      <c r="J41" s="83"/>
      <c r="K41" s="55" t="str">
        <f t="shared" si="30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9"/>
        <v/>
      </c>
      <c r="J42" s="81"/>
      <c r="K42" s="60" t="str">
        <f t="shared" si="30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9"/>
        <v/>
      </c>
      <c r="J43" s="83"/>
      <c r="K43" s="55" t="str">
        <f t="shared" si="30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9"/>
        <v/>
      </c>
      <c r="J44" s="81"/>
      <c r="K44" s="60" t="str">
        <f t="shared" si="30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9"/>
        <v/>
      </c>
      <c r="J45" s="83"/>
      <c r="K45" s="55" t="str">
        <f t="shared" si="30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9"/>
        <v/>
      </c>
      <c r="J46" s="87"/>
      <c r="K46" s="69" t="str">
        <f t="shared" si="30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Manufacturing</v>
      </c>
      <c r="D47" s="75"/>
      <c r="E47" s="75"/>
      <c r="F47" s="75"/>
      <c r="G47" s="75" t="str">
        <f>IFERROR(__xludf.DUMMYFUNCTION("IFNA(UNIQUE(FILTER(C47:C56, C47:C56&lt;&gt;""n.a."")),""n.a."")"),"Manufacturing")</f>
        <v>Manufacturing</v>
      </c>
      <c r="H47" s="75"/>
      <c r="I47" s="76" t="str">
        <f t="shared" si="29"/>
        <v>Manufacturing</v>
      </c>
      <c r="J47" s="75"/>
      <c r="K47" s="77" t="str">
        <f t="shared" si="30"/>
        <v>Manufacturing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9"/>
        <v/>
      </c>
      <c r="J48" s="81"/>
      <c r="K48" s="60" t="str">
        <f t="shared" si="30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9"/>
        <v/>
      </c>
      <c r="J49" s="83"/>
      <c r="K49" s="55" t="str">
        <f t="shared" si="30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9"/>
        <v/>
      </c>
      <c r="J50" s="81"/>
      <c r="K50" s="60" t="str">
        <f t="shared" si="30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9"/>
        <v/>
      </c>
      <c r="J51" s="83"/>
      <c r="K51" s="55" t="str">
        <f t="shared" si="30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9"/>
        <v/>
      </c>
      <c r="J52" s="81"/>
      <c r="K52" s="60" t="str">
        <f t="shared" si="30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9"/>
        <v/>
      </c>
      <c r="J53" s="83"/>
      <c r="K53" s="55" t="str">
        <f t="shared" si="30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9"/>
        <v/>
      </c>
      <c r="J54" s="81"/>
      <c r="K54" s="60" t="str">
        <f t="shared" si="30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9"/>
        <v/>
      </c>
      <c r="J55" s="83"/>
      <c r="K55" s="55" t="str">
        <f t="shared" si="30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9"/>
        <v/>
      </c>
      <c r="J56" s="87"/>
      <c r="K56" s="69" t="str">
        <f t="shared" si="30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Test-driven development</v>
      </c>
      <c r="D57" s="90"/>
      <c r="E57" s="90"/>
      <c r="F57" s="90"/>
      <c r="G57" s="75" t="str">
        <f>IFERROR(__xludf.DUMMYFUNCTION("IFNA(UNIQUE(FILTER(C57:C66, C57:C66&lt;&gt;""n.a."")),""n.a."")"),"Test-driven development")</f>
        <v>Test-driven development</v>
      </c>
      <c r="H57" s="90"/>
      <c r="I57" s="76" t="str">
        <f t="shared" si="29"/>
        <v>Test-driven development</v>
      </c>
      <c r="J57" s="90"/>
      <c r="K57" s="77" t="str">
        <f t="shared" si="30"/>
        <v>Test-driven development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Industrial automation</v>
      </c>
      <c r="D58" s="81"/>
      <c r="E58" s="81"/>
      <c r="F58" s="81"/>
      <c r="G58" s="81" t="str">
        <f>IFERROR(__xludf.DUMMYFUNCTION("""COMPUTED_VALUE"""),"Industrial automation")</f>
        <v>Industrial automation</v>
      </c>
      <c r="H58" s="81"/>
      <c r="I58" s="59" t="str">
        <f t="shared" si="29"/>
        <v>Industrial automation</v>
      </c>
      <c r="J58" s="81"/>
      <c r="K58" s="60" t="str">
        <f t="shared" si="30"/>
        <v>Industrial automation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Empirical study</v>
      </c>
      <c r="D59" s="83"/>
      <c r="E59" s="83"/>
      <c r="F59" s="83"/>
      <c r="G59" s="83" t="str">
        <f>IFERROR(__xludf.DUMMYFUNCTION("""COMPUTED_VALUE"""),"Empirical study")</f>
        <v>Empirical study</v>
      </c>
      <c r="H59" s="83"/>
      <c r="I59" s="54" t="str">
        <f t="shared" si="29"/>
        <v>Empirical study</v>
      </c>
      <c r="J59" s="83"/>
      <c r="K59" s="55" t="str">
        <f t="shared" si="30"/>
        <v>Empirical study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9"/>
        <v/>
      </c>
      <c r="J60" s="81"/>
      <c r="K60" s="60" t="str">
        <f t="shared" si="30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9"/>
        <v/>
      </c>
      <c r="J61" s="83"/>
      <c r="K61" s="55" t="str">
        <f t="shared" si="30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9"/>
        <v/>
      </c>
      <c r="J62" s="81"/>
      <c r="K62" s="60" t="str">
        <f t="shared" si="30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9"/>
        <v/>
      </c>
      <c r="J63" s="83"/>
      <c r="K63" s="55" t="str">
        <f t="shared" si="30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9"/>
        <v/>
      </c>
      <c r="J64" s="81"/>
      <c r="K64" s="60" t="str">
        <f t="shared" si="30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9"/>
        <v/>
      </c>
      <c r="J65" s="83"/>
      <c r="K65" s="55" t="str">
        <f t="shared" si="30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9"/>
        <v/>
      </c>
      <c r="J66" s="87"/>
      <c r="K66" s="69" t="str">
        <f t="shared" si="30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IEEE International Conference on Industrial Informatics</v>
      </c>
      <c r="E67" s="54" t="str">
        <f t="shared" ref="E67:E68" si="31">CONCATENATE(C67,"---",D67)</f>
        <v>Conference---IEEE International Conference on Industrial Informatics</v>
      </c>
      <c r="F67" s="54"/>
      <c r="G67" s="54" t="str">
        <f>IFERROR(__xludf.DUMMYFUNCTION("IFNA(UNIQUE(FILTER(E67:E68, E67:E68&lt;&gt;""n.a"")),""n.a."")"),"Conference---IEEE International Conference on Industrial Informatics")</f>
        <v>Conference---IEEE International Conference on Industrial Informatics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IFERROR(__xludf.DUMMYFUNCTION("""COMPUTED_VALUE"""),"IEEE International Conference on Industrial Informatics")</f>
        <v>IEEE International Conference on Industrial Informatics</v>
      </c>
      <c r="K67" s="55" t="str">
        <f t="shared" si="30"/>
        <v>Conference</v>
      </c>
      <c r="L67" s="55" t="str">
        <f>IF(NOT(J67=""),J67,"n.a.")</f>
        <v>IEEE International Conference on Industrial Informatics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31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30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33</v>
      </c>
      <c r="G3" s="101" t="s">
        <v>35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31</v>
      </c>
    </row>
    <row r="5">
      <c r="A5" s="108">
        <v>3.0</v>
      </c>
      <c r="B5" s="109" t="s">
        <v>10</v>
      </c>
      <c r="C5" s="110" t="s">
        <v>37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37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37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37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31</v>
      </c>
    </row>
    <row r="11">
      <c r="A11" s="113">
        <v>9.0</v>
      </c>
      <c r="B11" s="121" t="s">
        <v>16</v>
      </c>
      <c r="C11" s="122" t="s">
        <v>37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38</v>
      </c>
      <c r="D12" s="119" t="s">
        <v>39</v>
      </c>
      <c r="E12" s="119" t="s">
        <v>35</v>
      </c>
      <c r="F12" s="119" t="s">
        <v>35</v>
      </c>
      <c r="G12" s="119" t="s">
        <v>35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40</v>
      </c>
      <c r="D13" s="23" t="s">
        <v>41</v>
      </c>
      <c r="E13" s="123"/>
      <c r="F13" s="123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4" t="s">
        <v>37</v>
      </c>
      <c r="D14" s="125">
        <f>IF(OR(EXACT(C7,"Y")),1,0)</f>
        <v>0</v>
      </c>
      <c r="E14" s="125">
        <f>IF(OR(EXACT(C9,"Y")),1,0)</f>
        <v>0</v>
      </c>
      <c r="F14" s="125">
        <f t="shared" ref="F14:F16" si="1">D14+E14</f>
        <v>0</v>
      </c>
      <c r="G14" s="126"/>
      <c r="H14" s="120"/>
      <c r="I14" s="107" t="s">
        <v>31</v>
      </c>
    </row>
    <row r="15">
      <c r="A15" s="113">
        <v>13.0</v>
      </c>
      <c r="B15" s="113" t="s">
        <v>20</v>
      </c>
      <c r="C15" s="127" t="s">
        <v>36</v>
      </c>
      <c r="D15" s="128">
        <f t="shared" ref="D15:D16" si="2">IF(OR(EXACT(C4,"Y")),1,0)</f>
        <v>1</v>
      </c>
      <c r="E15" s="128">
        <f>IF(OR(EXACT(C6,"Y")),1,0)</f>
        <v>1</v>
      </c>
      <c r="F15" s="128">
        <f t="shared" si="1"/>
        <v>2</v>
      </c>
      <c r="G15" s="126"/>
      <c r="H15" s="120"/>
      <c r="I15" s="112" t="s">
        <v>31</v>
      </c>
    </row>
    <row r="16">
      <c r="A16" s="117">
        <v>14.0</v>
      </c>
      <c r="B16" s="117" t="s">
        <v>21</v>
      </c>
      <c r="C16" s="124" t="s">
        <v>37</v>
      </c>
      <c r="D16" s="125">
        <f t="shared" si="2"/>
        <v>0</v>
      </c>
      <c r="E16" s="125">
        <f>IF(OR(EXACT(C8,"Y")),1,0)</f>
        <v>0</v>
      </c>
      <c r="F16" s="125">
        <f t="shared" si="1"/>
        <v>0</v>
      </c>
      <c r="G16" s="126"/>
      <c r="H16" s="120"/>
      <c r="I16" s="107" t="s">
        <v>31</v>
      </c>
    </row>
    <row r="17">
      <c r="A17" s="113">
        <v>15.0</v>
      </c>
      <c r="B17" s="113" t="s">
        <v>22</v>
      </c>
      <c r="C17" s="127" t="s">
        <v>37</v>
      </c>
      <c r="D17" s="128">
        <f>IF(OR(AND(F14,OR(F15,F16)),AND(F15,OR(F14,F16)),AND(F16,OR(F14,F15))),1,0)</f>
        <v>0</v>
      </c>
      <c r="E17" s="129"/>
      <c r="F17" s="106"/>
      <c r="G17" s="120"/>
      <c r="H17" s="120"/>
      <c r="I17" s="112" t="s">
        <v>31</v>
      </c>
    </row>
    <row r="18">
      <c r="A18" s="130">
        <v>16.0</v>
      </c>
      <c r="B18" s="103" t="s">
        <v>23</v>
      </c>
      <c r="C18" s="105" t="s">
        <v>42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20"/>
      <c r="I18" s="107" t="s">
        <v>31</v>
      </c>
    </row>
    <row r="19">
      <c r="A19" s="131">
        <v>17.0</v>
      </c>
      <c r="B19" s="131" t="s">
        <v>24</v>
      </c>
      <c r="C19" s="132" t="s">
        <v>43</v>
      </c>
      <c r="D19" s="133" t="s">
        <v>44</v>
      </c>
      <c r="E19" s="134" t="s">
        <v>45</v>
      </c>
      <c r="F19" s="135"/>
      <c r="G19" s="135"/>
      <c r="H19" s="135"/>
      <c r="I19" s="112" t="s">
        <v>31</v>
      </c>
    </row>
    <row r="20">
      <c r="A20" s="136">
        <v>18.0</v>
      </c>
      <c r="B20" s="137" t="s">
        <v>25</v>
      </c>
      <c r="C20" s="138" t="s">
        <v>36</v>
      </c>
      <c r="D20" s="139"/>
      <c r="E20" s="139"/>
      <c r="F20" s="139"/>
      <c r="G20" s="139"/>
      <c r="H20" s="139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46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0" t="s">
        <v>47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48</v>
      </c>
    </row>
    <row r="3">
      <c r="B3" s="100"/>
      <c r="C3" s="100"/>
      <c r="D3" s="101" t="s">
        <v>35</v>
      </c>
      <c r="E3" s="101" t="s">
        <v>35</v>
      </c>
      <c r="F3" s="101" t="s">
        <v>35</v>
      </c>
      <c r="G3" s="101" t="s">
        <v>35</v>
      </c>
      <c r="H3" s="101" t="s">
        <v>35</v>
      </c>
      <c r="I3" s="101" t="s">
        <v>35</v>
      </c>
      <c r="J3" s="101" t="s">
        <v>35</v>
      </c>
      <c r="K3" s="101" t="s">
        <v>35</v>
      </c>
      <c r="L3" s="101" t="s">
        <v>35</v>
      </c>
      <c r="M3" s="101" t="s">
        <v>35</v>
      </c>
      <c r="N3" s="101" t="s">
        <v>35</v>
      </c>
      <c r="O3" s="101" t="s">
        <v>35</v>
      </c>
      <c r="P3" s="101" t="s">
        <v>35</v>
      </c>
      <c r="Q3" s="101" t="s">
        <v>35</v>
      </c>
      <c r="R3" s="101" t="s">
        <v>35</v>
      </c>
      <c r="S3" s="101" t="s">
        <v>35</v>
      </c>
      <c r="T3" s="101" t="s">
        <v>35</v>
      </c>
      <c r="U3" s="101" t="s">
        <v>35</v>
      </c>
      <c r="V3" s="102"/>
    </row>
    <row r="4">
      <c r="A4" s="140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07" t="s">
        <v>31</v>
      </c>
    </row>
    <row r="5">
      <c r="A5" s="142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12" t="s">
        <v>31</v>
      </c>
    </row>
    <row r="6">
      <c r="A6" s="140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07" t="s">
        <v>31</v>
      </c>
    </row>
    <row r="7">
      <c r="A7" s="142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12" t="s">
        <v>31</v>
      </c>
    </row>
    <row r="8">
      <c r="A8" s="140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07" t="s">
        <v>31</v>
      </c>
    </row>
    <row r="9">
      <c r="A9" s="142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12" t="s">
        <v>31</v>
      </c>
    </row>
    <row r="10">
      <c r="A10" s="140">
        <v>2.0</v>
      </c>
      <c r="B10" s="117">
        <v>8.0</v>
      </c>
      <c r="C10" s="117" t="s">
        <v>15</v>
      </c>
      <c r="D10" s="119" t="s">
        <v>35</v>
      </c>
      <c r="E10" s="120"/>
      <c r="F10" s="120"/>
      <c r="G10" s="120"/>
      <c r="H10" s="120"/>
      <c r="I10" s="120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07" t="s">
        <v>31</v>
      </c>
    </row>
    <row r="11">
      <c r="A11" s="142">
        <v>2.0</v>
      </c>
      <c r="B11" s="113">
        <v>9.0</v>
      </c>
      <c r="C11" s="121" t="s">
        <v>16</v>
      </c>
      <c r="D11" s="122" t="s">
        <v>35</v>
      </c>
      <c r="E11" s="120"/>
      <c r="F11" s="120"/>
      <c r="G11" s="120"/>
      <c r="H11" s="120"/>
      <c r="I11" s="120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12" t="s">
        <v>31</v>
      </c>
    </row>
    <row r="12">
      <c r="A12" s="140" t="s">
        <v>47</v>
      </c>
      <c r="B12" s="117">
        <v>10.0</v>
      </c>
      <c r="C12" s="117" t="s">
        <v>17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19" t="s">
        <v>35</v>
      </c>
      <c r="I12" s="120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07" t="s">
        <v>31</v>
      </c>
    </row>
    <row r="13">
      <c r="A13" s="142">
        <v>3.0</v>
      </c>
      <c r="B13" s="113">
        <v>11.0</v>
      </c>
      <c r="C13" s="113" t="s">
        <v>18</v>
      </c>
      <c r="D13" s="144" t="s">
        <v>35</v>
      </c>
      <c r="E13" s="145"/>
      <c r="F13" s="123"/>
      <c r="G13" s="123"/>
      <c r="H13" s="120"/>
      <c r="I13" s="120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12" t="s">
        <v>31</v>
      </c>
    </row>
    <row r="14">
      <c r="A14" s="140">
        <v>1.0</v>
      </c>
      <c r="B14" s="117">
        <v>12.0</v>
      </c>
      <c r="C14" s="117" t="s">
        <v>19</v>
      </c>
      <c r="D14" s="146" t="str">
        <f t="shared" ref="D14:D16" si="1">IF(G14&gt;0,"Y","n.a.")</f>
        <v>n.a.</v>
      </c>
      <c r="E14" s="147">
        <f>IF(OR(EXACT(D7,"Y")),1,0)</f>
        <v>0</v>
      </c>
      <c r="F14" s="125">
        <f>IF(OR(EXACT(D9,"Y")),1,0)</f>
        <v>0</v>
      </c>
      <c r="G14" s="125">
        <f t="shared" ref="G14:G16" si="2">E14+F14</f>
        <v>0</v>
      </c>
      <c r="H14" s="126"/>
      <c r="I14" s="120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07" t="s">
        <v>31</v>
      </c>
    </row>
    <row r="15">
      <c r="A15" s="142">
        <v>1.0</v>
      </c>
      <c r="B15" s="113">
        <v>13.0</v>
      </c>
      <c r="C15" s="113" t="s">
        <v>20</v>
      </c>
      <c r="D15" s="146" t="str">
        <f t="shared" si="1"/>
        <v>Y</v>
      </c>
      <c r="E15" s="148">
        <f t="shared" ref="E15:E16" si="3">IF(OR(EXACT(D4,"Y")),1,0)</f>
        <v>1</v>
      </c>
      <c r="F15" s="128">
        <f>IF(OR(EXACT(D6,"Y")),1,0)</f>
        <v>1</v>
      </c>
      <c r="G15" s="128">
        <f t="shared" si="2"/>
        <v>2</v>
      </c>
      <c r="H15" s="126"/>
      <c r="I15" s="120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12" t="s">
        <v>31</v>
      </c>
    </row>
    <row r="16">
      <c r="A16" s="140">
        <v>1.0</v>
      </c>
      <c r="B16" s="117">
        <v>14.0</v>
      </c>
      <c r="C16" s="117" t="s">
        <v>21</v>
      </c>
      <c r="D16" s="146" t="str">
        <f t="shared" si="1"/>
        <v>n.a.</v>
      </c>
      <c r="E16" s="147">
        <f t="shared" si="3"/>
        <v>0</v>
      </c>
      <c r="F16" s="125">
        <f>IF(OR(EXACT(D8,"Y")),1,0)</f>
        <v>0</v>
      </c>
      <c r="G16" s="125">
        <f t="shared" si="2"/>
        <v>0</v>
      </c>
      <c r="H16" s="126"/>
      <c r="I16" s="120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07" t="s">
        <v>31</v>
      </c>
    </row>
    <row r="17">
      <c r="A17" s="142">
        <v>1.0</v>
      </c>
      <c r="B17" s="113">
        <v>15.0</v>
      </c>
      <c r="C17" s="113" t="s">
        <v>22</v>
      </c>
      <c r="D17" s="146" t="str">
        <f>IF(E17&gt;0,"Y","n.a.")</f>
        <v>n.a.</v>
      </c>
      <c r="E17" s="148">
        <f>IF(OR(AND(G14,OR(G15,G16)),AND(G15,OR(G14,G16)),AND(G16,OR(G14,G15))),1,0)</f>
        <v>0</v>
      </c>
      <c r="F17" s="129"/>
      <c r="G17" s="106"/>
      <c r="H17" s="120"/>
      <c r="I17" s="120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12" t="s">
        <v>31</v>
      </c>
    </row>
    <row r="18">
      <c r="A18" s="140">
        <v>3.0</v>
      </c>
      <c r="B18" s="130">
        <v>16.0</v>
      </c>
      <c r="C18" s="103" t="s">
        <v>23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05" t="s">
        <v>35</v>
      </c>
      <c r="I18" s="120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07" t="s">
        <v>31</v>
      </c>
    </row>
    <row r="19">
      <c r="A19" s="142">
        <v>3.0</v>
      </c>
      <c r="B19" s="131">
        <v>17.0</v>
      </c>
      <c r="C19" s="131" t="s">
        <v>24</v>
      </c>
      <c r="D19" s="149"/>
      <c r="E19" s="149"/>
      <c r="F19" s="150"/>
      <c r="G19" s="150"/>
      <c r="H19" s="150"/>
      <c r="I19" s="151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3" t="s">
        <v>31</v>
      </c>
    </row>
    <row r="20">
      <c r="A20" s="136"/>
      <c r="B20" s="136">
        <v>18.0</v>
      </c>
      <c r="C20" s="137" t="s">
        <v>25</v>
      </c>
      <c r="D20" s="154" t="str">
        <f>IF(OR(EQ(D14,"Y"),EQ(D15,"Y"),EQ(D16,"Y"),EQ(D17,"Y")),"Y","n.a.")</f>
        <v>Y</v>
      </c>
      <c r="E20" s="155"/>
      <c r="F20" s="155"/>
      <c r="G20" s="155"/>
      <c r="H20" s="155"/>
      <c r="I20" s="155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07" t="s">
        <v>31</v>
      </c>
    </row>
    <row r="21">
      <c r="A21" s="157">
        <v>4.0</v>
      </c>
      <c r="B21" s="158">
        <v>19.0</v>
      </c>
      <c r="C21" s="158" t="s">
        <v>49</v>
      </c>
      <c r="D21" s="159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1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5"/>
      <c r="B25" s="165"/>
      <c r="C25" s="166" t="s">
        <v>50</v>
      </c>
      <c r="D25" s="166" t="s">
        <v>35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7" t="s">
        <v>51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7" t="s">
        <v>52</v>
      </c>
      <c r="B27" s="168"/>
      <c r="C27" s="169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3"/>
    </row>
    <row r="28">
      <c r="A28" s="167" t="s">
        <v>53</v>
      </c>
      <c r="B28" s="168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7" t="s">
        <v>54</v>
      </c>
      <c r="B29" s="168"/>
      <c r="C29" s="169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3"/>
    </row>
    <row r="30">
      <c r="A30" s="174"/>
      <c r="B30" s="174"/>
      <c r="C30" s="17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