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2" sheetId="2" r:id="rId5"/>
    <sheet state="visible" name="1" sheetId="3" r:id="rId6"/>
  </sheets>
  <definedNames/>
  <calcPr/>
</workbook>
</file>

<file path=xl/sharedStrings.xml><?xml version="1.0" encoding="utf-8"?>
<sst xmlns="http://schemas.openxmlformats.org/spreadsheetml/2006/main" count="237" uniqueCount="71">
  <si>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</si>
  <si>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</si>
  <si>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</si>
  <si>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</si>
  <si>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</si>
  <si>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</si>
  <si>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</si>
  <si>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</si>
  <si>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</si>
  <si>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</si>
  <si>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</si>
  <si>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</si>
  <si>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</si>
  <si>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</si>
  <si>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</si>
  <si>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</si>
  <si>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</si>
  <si>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</si>
  <si>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</si>
  <si>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</si>
  <si>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</si>
  <si>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</si>
  <si>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</si>
  <si>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</si>
  <si>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</si>
  <si>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</si>
  <si>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</si>
  <si>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</si>
  <si>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</si>
  <si>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</si>
  <si>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</si>
  <si>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</si>
  <si>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</si>
  <si>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papers contributes with new lightweighted and scalable solution for harvesting the required data on exascale HPC, and for its ingestion via streaming processing. So to my understanding it refers to a resource if a HPC infrastructure is understood as that. However, I would agree that it can be also understood as AI/ML for a product</t>
  </si>
  <si>
    <t>AI/ML</t>
  </si>
  <si>
    <t>Resource</t>
  </si>
  <si>
    <t>n.a.</t>
  </si>
  <si>
    <t>N</t>
  </si>
  <si>
    <t>&lt;add your comment here if any&gt;</t>
  </si>
  <si>
    <t>Y</t>
  </si>
  <si>
    <t>A proof-of-concept  on the learning or inference of power consumption model for an Intel Haswell procecssor with 16 cores</t>
  </si>
  <si>
    <t>They rely on MQTT,  Casandra, Apache Sparck v1.6.1 and a number of Sparck extensions, specially Spark Streaming for RT processing capabilities and SparkMLib for ML algoritums adapted to the data processing model of Spark. Additional adapters (Sensor collectors, MQTT publisher objects, are developped but do not seem available</t>
  </si>
  <si>
    <t>Conference</t>
  </si>
  <si>
    <t>DATE 2017</t>
  </si>
  <si>
    <t>well rated conference</t>
  </si>
  <si>
    <t>application domain independent</t>
  </si>
  <si>
    <t>Future research directions (as stated by authors, if any)</t>
  </si>
  <si>
    <t>no estated</t>
  </si>
  <si>
    <t xml:space="preserve">Reviewer </t>
  </si>
  <si>
    <t>Fernando Herrera</t>
  </si>
  <si>
    <t>RQ1</t>
  </si>
  <si>
    <t>no answer</t>
  </si>
  <si>
    <t>RQ2</t>
  </si>
  <si>
    <t>RQ3</t>
  </si>
  <si>
    <t>RQ4</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</si>
  <si>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</si>
  <si>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</si>
  <si>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</si>
  <si>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</si>
  <si>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</si>
  <si>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presents a tool infrastructure for High Performance Computing. It could be helpful in DevOps scenarios. However. DevOps is not mentioned. There is no evidence of any MDE-based knowledge, btw.</t>
  </si>
  <si>
    <t>DevOps</t>
  </si>
  <si>
    <t>Process</t>
  </si>
  <si>
    <t>AI/ML is a capability of the provided infrastructure. The infrastrcture is basically the Product of such paper to be used as a resource (indeed the infrastructural part) of HPC solutions</t>
  </si>
  <si>
    <t>Monitoring</t>
  </si>
  <si>
    <t>2017 Design, Automation and Test in Europe (DATE)</t>
  </si>
  <si>
    <t>Computational modeling</t>
  </si>
  <si>
    <t>Data models</t>
  </si>
  <si>
    <t>Real-time systems</t>
  </si>
  <si>
    <t>Mathematical model</t>
  </si>
  <si>
    <t>Protocols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</si>
</sst>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sz val="10.0"/>
      <color theme="1"/>
      <name val="Arial"/>
    </font>
    <font>
      <b/>
      <i/>
      <sz val="10.0"/>
      <color theme="1"/>
      <name val="Arial"/>
    </font>
    <font>
      <i/>
      <sz val="10.0"/>
      <color theme="1"/>
      <name val="Arial"/>
    </font>
    <font>
      <b/>
      <sz val="10.0"/>
      <color theme="1"/>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5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right style="thin">
        <color rgb="FF000000"/>
      </right>
    </border>
    <border>
      <left style="thick">
        <color rgb="FFFF0000"/>
      </left>
      <right style="thick">
        <color rgb="FFFF0000"/>
      </right>
      <bottom style="thick">
        <color rgb="FFFF0000"/>
      </bottom>
    </border>
    <border>
      <bottom style="double">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left/>
      <right/>
      <top/>
      <bottom/>
    </border>
    <border>
      <left style="thin">
        <color rgb="FF000000"/>
      </left>
      <right/>
      <top style="thin">
        <color rgb="FF000000"/>
      </top>
      <bottom style="thin">
        <color rgb="FF000000"/>
      </bottom>
    </border>
    <border>
      <left/>
      <right style="double">
        <color rgb="FF000000"/>
      </right>
      <top/>
      <bottom/>
    </border>
    <border>
      <left style="thin">
        <color rgb="FF000000"/>
      </left>
      <right style="thin">
        <color rgb="FF000000"/>
      </right>
      <top/>
      <bottom style="double">
        <color rgb="FF000000"/>
      </bottom>
    </border>
    <border>
      <left style="thin">
        <color rgb="FF000000"/>
      </left>
      <right style="thin">
        <color rgb="FF000000"/>
      </right>
      <top/>
      <bottom style="thin">
        <color rgb="FF000000"/>
      </bottom>
    </border>
    <border>
      <left style="thin">
        <color rgb="FF000000"/>
      </left>
      <right style="thin">
        <color rgb="FF000000"/>
      </right>
      <top style="double">
        <color rgb="FF000000"/>
      </top>
      <bottom/>
    </border>
    <border>
      <left style="thin">
        <color rgb="FF000000"/>
      </left>
      <right/>
      <top/>
      <bottom style="double">
        <color rgb="FF000000"/>
      </bottom>
    </border>
    <border>
      <left/>
      <right style="thin">
        <color rgb="FF000000"/>
      </right>
      <top style="double">
        <color rgb="FF000000"/>
      </top>
      <bottom style="double">
        <color rgb="FF000000"/>
      </bottom>
    </border>
    <border>
      <left/>
      <right style="thin">
        <color rgb="FF000000"/>
      </right>
      <top/>
      <bottom style="double">
        <color rgb="FF000000"/>
      </bottom>
    </border>
    <border>
      <left style="thin">
        <color rgb="FF000000"/>
      </left>
      <right style="thin">
        <color rgb="FF000000"/>
      </right>
      <top/>
      <bottom/>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1"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5"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4" fillId="4" fontId="12" numFmtId="0" xfId="0" applyAlignment="1" applyBorder="1" applyFont="1">
      <alignment horizontal="left" readingOrder="0" vertical="center"/>
    </xf>
    <xf borderId="0" fillId="4" fontId="1" numFmtId="1" xfId="0" applyAlignment="1" applyFont="1" applyNumberFormat="1">
      <alignment horizontal="left" vertical="center"/>
    </xf>
    <xf borderId="13"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4" fillId="3" fontId="12" numFmtId="0" xfId="0" applyAlignment="1" applyBorder="1" applyFont="1">
      <alignment horizontal="left" readingOrder="0" vertical="center"/>
    </xf>
    <xf borderId="1" fillId="6" fontId="11" numFmtId="1" xfId="0" applyAlignment="1" applyBorder="1" applyFill="1" applyFont="1" applyNumberFormat="1">
      <alignment horizontal="left" vertical="center"/>
    </xf>
    <xf borderId="14" fillId="3" fontId="12" numFmtId="1" xfId="0" applyAlignment="1" applyBorder="1" applyFont="1" applyNumberFormat="1">
      <alignment horizontal="left" vertical="center"/>
    </xf>
    <xf borderId="14" fillId="4" fontId="12"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1" numFmtId="1" xfId="0" applyAlignment="1" applyBorder="1" applyFont="1" applyNumberFormat="1">
      <alignment horizontal="left" vertical="center"/>
    </xf>
    <xf borderId="16" fillId="3" fontId="11"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 numFmtId="1" xfId="0" applyAlignment="1" applyBorder="1" applyFont="1" applyNumberFormat="1">
      <alignment horizontal="left" vertical="center"/>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1" numFmtId="1" xfId="0" applyAlignment="1" applyBorder="1" applyFont="1" applyNumberFormat="1">
      <alignment vertical="center"/>
    </xf>
    <xf borderId="8" fillId="4" fontId="11" numFmtId="0" xfId="0" applyAlignment="1" applyBorder="1" applyFont="1">
      <alignment vertical="center"/>
    </xf>
    <xf borderId="8" fillId="4" fontId="11" numFmtId="1" xfId="0" applyAlignment="1" applyBorder="1" applyFont="1" applyNumberFormat="1">
      <alignment horizontal="left" vertical="center"/>
    </xf>
    <xf borderId="8" fillId="4" fontId="12" numFmtId="1" xfId="0" applyAlignment="1" applyBorder="1" applyFont="1" applyNumberFormat="1">
      <alignment horizontal="left" vertical="center"/>
    </xf>
    <xf borderId="8" fillId="4" fontId="12" numFmtId="0" xfId="0" applyAlignment="1" applyBorder="1" applyFont="1">
      <alignment vertical="center"/>
    </xf>
    <xf borderId="19" fillId="4" fontId="12" numFmtId="0" xfId="0" applyAlignment="1" applyBorder="1" applyFont="1">
      <alignment horizontal="left" readingOrder="0" vertical="center"/>
    </xf>
    <xf borderId="1" fillId="5"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6" fontId="11" numFmtId="1" xfId="0" applyAlignment="1" applyBorder="1" applyFont="1" applyNumberFormat="1">
      <alignment vertical="center"/>
    </xf>
    <xf borderId="16" fillId="6" fontId="11" numFmtId="1" xfId="0" applyAlignment="1" applyBorder="1" applyFont="1" applyNumberFormat="1">
      <alignment vertical="center"/>
    </xf>
    <xf borderId="16" fillId="3" fontId="11" numFmtId="1" xfId="0" applyAlignment="1" applyBorder="1" applyFont="1" applyNumberFormat="1">
      <alignment vertical="center"/>
    </xf>
    <xf borderId="16" fillId="3" fontId="12" numFmtId="1" xfId="0" applyAlignment="1" applyBorder="1" applyFont="1" applyNumberFormat="1">
      <alignment vertical="center"/>
    </xf>
    <xf borderId="17" fillId="3" fontId="12" numFmtId="0" xfId="0" applyAlignment="1" applyBorder="1" applyFont="1">
      <alignment horizontal="left" readingOrder="0" vertical="center"/>
    </xf>
    <xf borderId="8" fillId="4" fontId="11" numFmtId="1" xfId="0" applyAlignment="1" applyBorder="1" applyFont="1" applyNumberFormat="1">
      <alignment vertical="center"/>
    </xf>
    <xf borderId="8" fillId="4" fontId="12" numFmtId="1" xfId="0" applyAlignment="1" applyBorder="1" applyFont="1" applyNumberFormat="1">
      <alignment vertical="center"/>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shrinkToFit="0" textRotation="0" vertical="top" wrapText="1"/>
    </xf>
    <xf borderId="0" fillId="3" fontId="1" numFmtId="0" xfId="0" applyAlignment="1" applyFont="1">
      <alignment horizontal="right" readingOrder="0"/>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3" fontId="5" numFmtId="1" xfId="0" applyAlignment="1" applyBorder="1" applyFont="1" applyNumberFormat="1">
      <alignment readingOrder="0" shrinkToFit="0" vertical="top" wrapText="1"/>
    </xf>
    <xf borderId="23" fillId="4" fontId="6" numFmtId="0" xfId="0" applyBorder="1" applyFont="1"/>
    <xf borderId="24" fillId="4" fontId="2" numFmtId="1" xfId="0" applyAlignment="1" applyBorder="1" applyFont="1" applyNumberFormat="1">
      <alignment horizontal="right" readingOrder="0" vertical="bottom"/>
    </xf>
    <xf borderId="25" fillId="4" fontId="6" numFmtId="0" xfId="0" applyBorder="1" applyFont="1"/>
    <xf borderId="23" fillId="3" fontId="1" numFmtId="0" xfId="0" applyAlignment="1" applyBorder="1" applyFont="1">
      <alignment readingOrder="0"/>
    </xf>
    <xf borderId="23" fillId="3" fontId="1" numFmtId="0" xfId="0" applyBorder="1" applyFont="1"/>
    <xf borderId="23" fillId="3" fontId="2" numFmtId="1" xfId="0" applyAlignment="1" applyBorder="1" applyFont="1" applyNumberFormat="1">
      <alignment horizontal="right" readingOrder="0" vertical="bottom"/>
    </xf>
    <xf borderId="23" fillId="7" fontId="2" numFmtId="1" xfId="0" applyAlignment="1" applyBorder="1" applyFill="1" applyFont="1" applyNumberFormat="1">
      <alignment readingOrder="0" vertical="bottom"/>
    </xf>
    <xf borderId="26" fillId="7" fontId="2" numFmtId="1" xfId="0" applyAlignment="1" applyBorder="1" applyFont="1" applyNumberFormat="1">
      <alignment readingOrder="0" vertical="bottom"/>
    </xf>
    <xf borderId="27" fillId="3" fontId="5" numFmtId="1" xfId="0" applyAlignment="1" applyBorder="1" applyFont="1" applyNumberFormat="1">
      <alignment readingOrder="0" shrinkToFit="0" vertical="top" wrapText="1"/>
    </xf>
    <xf borderId="0" fillId="4" fontId="1" numFmtId="0" xfId="0" applyAlignment="1" applyFont="1">
      <alignment horizontal="right" readingOrder="0"/>
    </xf>
    <xf borderId="23" fillId="4" fontId="1" numFmtId="0" xfId="0" applyAlignment="1" applyBorder="1" applyFont="1">
      <alignment readingOrder="0"/>
    </xf>
    <xf borderId="23" fillId="4" fontId="1" numFmtId="0" xfId="0" applyBorder="1" applyFont="1"/>
    <xf borderId="23" fillId="4" fontId="2" numFmtId="1" xfId="0" applyAlignment="1" applyBorder="1" applyFont="1" applyNumberFormat="1">
      <alignment horizontal="right" readingOrder="0" vertical="bottom"/>
    </xf>
    <xf borderId="23" fillId="7" fontId="2" numFmtId="1" xfId="0" applyAlignment="1" applyBorder="1" applyFont="1" applyNumberFormat="1">
      <alignment vertical="bottom"/>
    </xf>
    <xf borderId="26" fillId="7" fontId="2" numFmtId="1" xfId="0" applyAlignment="1" applyBorder="1" applyFont="1" applyNumberFormat="1">
      <alignment vertical="bottom"/>
    </xf>
    <xf borderId="27" fillId="4" fontId="5" numFmtId="1" xfId="0" applyAlignment="1" applyBorder="1" applyFont="1" applyNumberFormat="1">
      <alignment readingOrder="0" shrinkToFit="0" vertical="top" wrapText="1"/>
    </xf>
    <xf borderId="28" fillId="4" fontId="1" numFmtId="0" xfId="0" applyAlignment="1" applyBorder="1" applyFont="1">
      <alignment readingOrder="0"/>
    </xf>
    <xf borderId="28" fillId="4" fontId="1" numFmtId="0" xfId="0" applyBorder="1" applyFont="1"/>
    <xf borderId="28" fillId="4" fontId="2" numFmtId="1" xfId="0" applyAlignment="1" applyBorder="1" applyFont="1" applyNumberFormat="1">
      <alignment horizontal="right" readingOrder="0" vertical="bottom"/>
    </xf>
    <xf borderId="28" fillId="7" fontId="2" numFmtId="1" xfId="0" applyAlignment="1" applyBorder="1" applyFont="1" applyNumberFormat="1">
      <alignment vertical="bottom"/>
    </xf>
    <xf borderId="28" fillId="3" fontId="1" numFmtId="0" xfId="0" applyAlignment="1" applyBorder="1" applyFont="1">
      <alignment readingOrder="0"/>
    </xf>
    <xf borderId="28" fillId="3" fontId="1" numFmtId="0" xfId="0" applyBorder="1" applyFont="1"/>
    <xf borderId="28" fillId="3" fontId="2" numFmtId="1" xfId="0" applyAlignment="1" applyBorder="1" applyFont="1" applyNumberFormat="1">
      <alignment horizontal="right" readingOrder="0" vertical="bottom"/>
    </xf>
    <xf borderId="28"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6" fillId="3" fontId="2" numFmtId="1" xfId="0" applyAlignment="1" applyBorder="1" applyFont="1" applyNumberFormat="1">
      <alignment horizontal="right" readingOrder="0" vertical="bottom"/>
    </xf>
    <xf borderId="29" fillId="3" fontId="2" numFmtId="1" xfId="0" applyAlignment="1" applyBorder="1" applyFont="1" applyNumberFormat="1">
      <alignment readingOrder="0" vertical="bottom"/>
    </xf>
    <xf borderId="30" fillId="7" fontId="2" numFmtId="1" xfId="0" applyAlignment="1" applyBorder="1" applyFont="1" applyNumberFormat="1">
      <alignment readingOrder="0" vertical="bottom"/>
    </xf>
    <xf borderId="26" fillId="4" fontId="2" numFmtId="1" xfId="0" applyAlignment="1" applyBorder="1" applyFont="1" applyNumberFormat="1">
      <alignment horizontal="right" readingOrder="0" vertical="bottom"/>
    </xf>
    <xf borderId="29" fillId="4" fontId="2" numFmtId="1" xfId="0" applyAlignment="1" applyBorder="1" applyFont="1" applyNumberFormat="1">
      <alignment readingOrder="0" vertical="bottom"/>
    </xf>
    <xf borderId="31" fillId="7" fontId="2" numFmtId="1" xfId="0" applyAlignment="1" applyBorder="1" applyFont="1" applyNumberFormat="1">
      <alignment readingOrder="0" vertical="bottom"/>
    </xf>
    <xf borderId="31" fillId="3" fontId="1" numFmtId="0" xfId="0" applyAlignment="1" applyBorder="1" applyFont="1">
      <alignment readingOrder="0"/>
    </xf>
    <xf borderId="0" fillId="4" fontId="1" numFmtId="0" xfId="0" applyAlignment="1" applyFont="1">
      <alignment readingOrder="0"/>
    </xf>
    <xf borderId="32" fillId="4" fontId="2" numFmtId="1" xfId="0" applyAlignment="1" applyBorder="1" applyFont="1" applyNumberFormat="1">
      <alignment shrinkToFit="0" vertical="bottom" wrapText="1"/>
    </xf>
    <xf borderId="3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2" fillId="4" fontId="5" numFmtId="1" xfId="0" applyAlignment="1" applyBorder="1" applyFont="1" applyNumberFormat="1">
      <alignment readingOrder="0" shrinkToFit="0" vertical="top" wrapText="1"/>
    </xf>
    <xf borderId="0" fillId="3" fontId="1" numFmtId="0" xfId="0" applyAlignment="1" applyFont="1">
      <alignment readingOrder="0"/>
    </xf>
    <xf borderId="0" fillId="3" fontId="4" numFmtId="0" xfId="0" applyAlignment="1" applyFont="1">
      <alignment readingOrder="0"/>
    </xf>
    <xf borderId="34" fillId="3" fontId="4" numFmtId="0" xfId="0" applyAlignment="1" applyBorder="1" applyFont="1">
      <alignment horizontal="right" readingOrder="0"/>
    </xf>
    <xf borderId="31" fillId="7" fontId="2" numFmtId="1" xfId="0" applyAlignment="1" applyBorder="1" applyFont="1" applyNumberFormat="1">
      <alignment vertical="bottom"/>
    </xf>
    <xf borderId="35" fillId="7" fontId="2" numFmtId="1" xfId="0" applyAlignment="1" applyBorder="1" applyFont="1" applyNumberFormat="1">
      <alignment vertical="bottom"/>
    </xf>
    <xf borderId="0" fillId="8" fontId="1" numFmtId="0" xfId="0" applyAlignment="1" applyFill="1" applyFont="1">
      <alignment horizontal="right" readingOrder="0" vertical="center"/>
    </xf>
    <xf borderId="0" fillId="8" fontId="1" numFmtId="0" xfId="0" applyAlignment="1" applyFont="1">
      <alignment readingOrder="0" vertical="center"/>
    </xf>
    <xf borderId="2" fillId="8"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2" fillId="8"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0" fillId="8" fontId="13" numFmtId="0" xfId="0" applyFont="1"/>
    <xf borderId="0" fillId="8" fontId="13" numFmtId="0" xfId="0" applyAlignment="1" applyFont="1">
      <alignment readingOrder="0"/>
    </xf>
    <xf borderId="0" fillId="8" fontId="1" numFmtId="0" xfId="0" applyAlignment="1" applyFont="1">
      <alignment readingOrder="0"/>
    </xf>
    <xf borderId="0" fillId="8" fontId="1" numFmtId="0" xfId="0" applyFont="1"/>
    <xf borderId="38" fillId="8"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39" fillId="4" fontId="6" numFmtId="0" xfId="0" applyBorder="1" applyFont="1"/>
    <xf borderId="40" fillId="4" fontId="6" numFmtId="0" xfId="0" applyBorder="1" applyFont="1"/>
    <xf borderId="0" fillId="3" fontId="1" numFmtId="0" xfId="0" applyFont="1"/>
    <xf borderId="0" fillId="4" fontId="1" numFmtId="0" xfId="0" applyFont="1"/>
    <xf borderId="0" fillId="3" fontId="8" numFmtId="0" xfId="0" applyAlignment="1" applyFont="1">
      <alignment readingOrder="0"/>
    </xf>
    <xf borderId="0" fillId="3" fontId="7" numFmtId="0" xfId="0" applyFont="1"/>
    <xf borderId="0" fillId="3" fontId="7" numFmtId="1" xfId="0" applyFont="1" applyNumberFormat="1"/>
    <xf borderId="0" fillId="4" fontId="7" numFmtId="0" xfId="0" applyFont="1"/>
    <xf borderId="0" fillId="4" fontId="7" numFmtId="1" xfId="0" applyFont="1" applyNumberFormat="1"/>
    <xf borderId="41" fillId="2" fontId="14" numFmtId="0" xfId="0" applyBorder="1" applyFont="1"/>
    <xf borderId="42" fillId="2" fontId="14" numFmtId="0" xfId="0" applyBorder="1" applyFont="1"/>
    <xf borderId="43" fillId="2" fontId="15" numFmtId="0" xfId="0" applyAlignment="1" applyBorder="1" applyFont="1">
      <alignment shrinkToFit="0" vertical="top" wrapText="1"/>
    </xf>
    <xf borderId="3" fillId="3" fontId="14" numFmtId="0" xfId="0" applyBorder="1" applyFont="1"/>
    <xf borderId="21" fillId="3" fontId="14" numFmtId="1" xfId="0" applyAlignment="1" applyBorder="1" applyFont="1" applyNumberFormat="1">
      <alignment horizontal="left"/>
    </xf>
    <xf borderId="42" fillId="3" fontId="14" numFmtId="0" xfId="0" applyBorder="1" applyFont="1"/>
    <xf borderId="22" fillId="3" fontId="16" numFmtId="1" xfId="0" applyAlignment="1" applyBorder="1" applyFont="1" applyNumberFormat="1">
      <alignment readingOrder="0" shrinkToFit="0" vertical="top" wrapText="1"/>
    </xf>
    <xf borderId="23" fillId="0" fontId="6" numFmtId="0" xfId="0" applyBorder="1" applyFont="1"/>
    <xf borderId="24" fillId="4" fontId="14" numFmtId="1" xfId="0" applyAlignment="1" applyBorder="1" applyFont="1" applyNumberFormat="1">
      <alignment horizontal="right" readingOrder="0"/>
    </xf>
    <xf borderId="24" fillId="4" fontId="14" numFmtId="1" xfId="0" applyAlignment="1" applyBorder="1" applyFont="1" applyNumberFormat="1">
      <alignment horizontal="right"/>
    </xf>
    <xf borderId="25" fillId="0" fontId="6" numFmtId="0" xfId="0" applyBorder="1" applyFont="1"/>
    <xf borderId="44" fillId="3" fontId="14" numFmtId="0" xfId="0" applyBorder="1" applyFont="1"/>
    <xf borderId="44" fillId="3" fontId="14" numFmtId="1" xfId="0" applyAlignment="1" applyBorder="1" applyFont="1" applyNumberFormat="1">
      <alignment horizontal="right"/>
    </xf>
    <xf borderId="44" fillId="7" fontId="14" numFmtId="1" xfId="0" applyBorder="1" applyFont="1" applyNumberFormat="1"/>
    <xf borderId="27" fillId="3" fontId="16" numFmtId="1" xfId="0" applyAlignment="1" applyBorder="1" applyFont="1" applyNumberFormat="1">
      <alignment shrinkToFit="0" vertical="top" wrapText="1"/>
    </xf>
    <xf borderId="44" fillId="4" fontId="14" numFmtId="0" xfId="0" applyBorder="1" applyFont="1"/>
    <xf borderId="44" fillId="4" fontId="14" numFmtId="1" xfId="0" applyAlignment="1" applyBorder="1" applyFont="1" applyNumberFormat="1">
      <alignment horizontal="right"/>
    </xf>
    <xf borderId="27" fillId="4" fontId="16" numFmtId="1" xfId="0" applyAlignment="1" applyBorder="1" applyFont="1" applyNumberFormat="1">
      <alignment shrinkToFit="0" vertical="top" wrapText="1"/>
    </xf>
    <xf borderId="28" fillId="4" fontId="14" numFmtId="0" xfId="0" applyBorder="1" applyFont="1"/>
    <xf borderId="28" fillId="4" fontId="14" numFmtId="1" xfId="0" applyAlignment="1" applyBorder="1" applyFont="1" applyNumberFormat="1">
      <alignment horizontal="right"/>
    </xf>
    <xf borderId="28" fillId="7" fontId="14" numFmtId="1" xfId="0" applyBorder="1" applyFont="1" applyNumberFormat="1"/>
    <xf borderId="28" fillId="3" fontId="14" numFmtId="0" xfId="0" applyBorder="1" applyFont="1"/>
    <xf borderId="28" fillId="3" fontId="14" numFmtId="1" xfId="0" applyAlignment="1" applyBorder="1" applyFont="1" applyNumberFormat="1">
      <alignment horizontal="right"/>
    </xf>
    <xf borderId="28" fillId="3" fontId="14" numFmtId="1" xfId="0" applyAlignment="1" applyBorder="1" applyFont="1" applyNumberFormat="1">
      <alignment horizontal="right" readingOrder="0"/>
    </xf>
    <xf borderId="27" fillId="4" fontId="16" numFmtId="1" xfId="0" applyAlignment="1" applyBorder="1" applyFont="1" applyNumberFormat="1">
      <alignment readingOrder="0" shrinkToFit="0" vertical="top" wrapText="1"/>
    </xf>
    <xf borderId="28" fillId="0" fontId="2" numFmtId="1" xfId="0" applyAlignment="1" applyBorder="1" applyFont="1" applyNumberFormat="1">
      <alignment horizontal="right" readingOrder="0" vertical="bottom"/>
    </xf>
    <xf borderId="45" fillId="4" fontId="14" numFmtId="0" xfId="0" applyBorder="1" applyFont="1"/>
    <xf borderId="45" fillId="4" fontId="14" numFmtId="1" xfId="0" applyAlignment="1" applyBorder="1" applyFont="1" applyNumberFormat="1">
      <alignment horizontal="right" readingOrder="0"/>
    </xf>
    <xf borderId="46" fillId="4" fontId="14" numFmtId="1" xfId="0" applyBorder="1" applyFont="1" applyNumberFormat="1"/>
    <xf borderId="46" fillId="7" fontId="14" numFmtId="1" xfId="0" applyBorder="1" applyFont="1" applyNumberFormat="1"/>
    <xf borderId="47" fillId="3" fontId="14" numFmtId="1" xfId="0" applyAlignment="1" applyBorder="1" applyFont="1" applyNumberFormat="1">
      <alignment horizontal="right"/>
    </xf>
    <xf borderId="29" fillId="3" fontId="14" numFmtId="1" xfId="0" applyBorder="1" applyFont="1" applyNumberFormat="1"/>
    <xf borderId="48" fillId="7" fontId="14" numFmtId="1" xfId="0" applyBorder="1" applyFont="1" applyNumberFormat="1"/>
    <xf borderId="47" fillId="4" fontId="14" numFmtId="1" xfId="0" applyAlignment="1" applyBorder="1" applyFont="1" applyNumberFormat="1">
      <alignment horizontal="right"/>
    </xf>
    <xf borderId="29" fillId="4" fontId="14" numFmtId="1" xfId="0" applyBorder="1" applyFont="1" applyNumberFormat="1"/>
    <xf borderId="49" fillId="7" fontId="14" numFmtId="1" xfId="0" applyBorder="1" applyFont="1" applyNumberFormat="1"/>
    <xf borderId="49" fillId="3" fontId="14" numFmtId="0" xfId="0" applyBorder="1" applyFont="1"/>
    <xf borderId="41" fillId="4" fontId="14" numFmtId="0" xfId="0" applyBorder="1" applyFont="1"/>
    <xf borderId="50" fillId="4" fontId="14" numFmtId="1" xfId="0" applyAlignment="1" applyBorder="1" applyFont="1" applyNumberFormat="1">
      <alignment readingOrder="0" shrinkToFit="0" wrapText="1"/>
    </xf>
    <xf borderId="44" fillId="4" fontId="14" numFmtId="1" xfId="0" applyAlignment="1" applyBorder="1" applyFont="1" applyNumberFormat="1">
      <alignment readingOrder="0" shrinkToFit="0" wrapText="1"/>
    </xf>
    <xf borderId="49" fillId="4" fontId="14" numFmtId="1" xfId="0" applyAlignment="1" applyBorder="1" applyFont="1" applyNumberFormat="1">
      <alignment readingOrder="0" shrinkToFit="0" wrapText="1"/>
    </xf>
    <xf borderId="41" fillId="3" fontId="14" numFmtId="0" xfId="0" applyBorder="1" applyFont="1"/>
    <xf borderId="41" fillId="3" fontId="17" numFmtId="0" xfId="0" applyBorder="1" applyFont="1"/>
    <xf borderId="29" fillId="3" fontId="17" numFmtId="0" xfId="0" applyAlignment="1" applyBorder="1" applyFont="1">
      <alignment horizontal="right"/>
    </xf>
    <xf borderId="0" fillId="0" fontId="1" numFmtId="0" xfId="0" applyAlignment="1" applyFont="1">
      <alignment shrinkToFit="0"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'1'!I2</f>
        <v>The paper presents a tool infrastructure for High Performance Computing. It could be helpful in DevOps scenarios. However. DevOps is not mentioned. There is no evidence of any MDE-based knowledge, btw.</v>
      </c>
      <c r="V2" s="10" t="str">
        <f>'2'!V2</f>
        <v>This papers contributes with new lightweighted and scalable solution for harvesting the required data on exascale HPC, and for its ingestion via streaming processing. So to my understanding it refers to a resource if a HPC infrastructure is understood as that. However, I would agree that it can be also understood as AI/ML for a product</v>
      </c>
      <c r="W2" s="11"/>
      <c r="X2" s="11"/>
      <c r="Y2" s="11"/>
    </row>
    <row r="3" ht="156.0" customHeight="1">
      <c r="A3" s="12"/>
      <c r="B3" s="12"/>
      <c r="C3" s="13" t="str">
        <f t="shared" ref="C3:D3" si="1">K25</f>
        <v>AI/ML</v>
      </c>
      <c r="D3" s="13" t="str">
        <f t="shared" si="1"/>
        <v>Resource</v>
      </c>
      <c r="E3" s="13" t="str">
        <f t="shared" ref="E3:F3" si="2">K26</f>
        <v>DevOps</v>
      </c>
      <c r="F3" s="13" t="str">
        <f t="shared" si="2"/>
        <v>Process</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0</v>
      </c>
      <c r="X3" s="15">
        <f>IFERROR(__xludf.DUMMYFUNCTION("IMPORTRANGE($C$22,""!$X$3"")"),-3.0)</f>
        <v>-3</v>
      </c>
      <c r="Y3" s="15">
        <f t="shared" ref="Y3:Y20" si="10">W3*X3</f>
        <v>0</v>
      </c>
    </row>
    <row r="4">
      <c r="A4" s="16">
        <v>2.0</v>
      </c>
      <c r="B4" s="17" t="s">
        <v>9</v>
      </c>
      <c r="C4" s="18" t="str">
        <f>IF(NOT('1'!C4='2'!D4),IF('1'!C4="n.a.",'2'!D4,IF('2'!D4="n.a.",'1'!C4,"Conflict")),'1'!C4) </f>
        <v>N</v>
      </c>
      <c r="D4" s="19"/>
      <c r="E4" s="19"/>
      <c r="F4" s="19"/>
      <c r="G4" s="19"/>
      <c r="H4" s="19"/>
      <c r="I4" s="19"/>
      <c r="J4" s="19"/>
      <c r="K4" s="19"/>
      <c r="L4" s="19"/>
      <c r="M4" s="19"/>
      <c r="N4" s="19"/>
      <c r="O4" s="19"/>
      <c r="P4" s="19"/>
      <c r="Q4" s="19"/>
      <c r="R4" s="19"/>
      <c r="S4" s="19"/>
      <c r="T4" s="19"/>
      <c r="U4" s="20" t="str">
        <f>'1'!I4</f>
        <v>&lt;add your comment here if any&gt;</v>
      </c>
      <c r="V4" s="20" t="str">
        <f>'2'!V4</f>
        <v>&lt;add your comment here if any&gt;</v>
      </c>
      <c r="W4" s="11">
        <f t="shared" ref="W4:W20" si="11">COUNTIF(U4,"*add your comment here if any*")+COUNTIF(V4,"*add your comment here if any*")</f>
        <v>2</v>
      </c>
      <c r="X4" s="11">
        <f>IFERROR(__xludf.DUMMYFUNCTION("IMPORTRANGE($C$22,""!$X$4"")"),0.0)</f>
        <v>0</v>
      </c>
      <c r="Y4" s="11">
        <f t="shared" si="10"/>
        <v>0</v>
      </c>
    </row>
    <row r="5">
      <c r="A5" s="21">
        <v>3.0</v>
      </c>
      <c r="B5" s="22" t="s">
        <v>10</v>
      </c>
      <c r="C5" s="13" t="str">
        <f>IF(NOT('1'!C5='2'!D5),IF('1'!C5="n.a.",'2'!D5,IF('2'!D5="n.a.",'1'!C5,"Conflict")),'1'!C5) </f>
        <v>N</v>
      </c>
      <c r="D5" s="23"/>
      <c r="E5" s="23"/>
      <c r="F5" s="23"/>
      <c r="G5" s="23"/>
      <c r="H5" s="23"/>
      <c r="I5" s="23"/>
      <c r="J5" s="23"/>
      <c r="K5" s="23"/>
      <c r="L5" s="23"/>
      <c r="M5" s="23"/>
      <c r="N5" s="23"/>
      <c r="O5" s="23"/>
      <c r="P5" s="23"/>
      <c r="Q5" s="23"/>
      <c r="R5" s="23"/>
      <c r="S5" s="23"/>
      <c r="T5" s="23"/>
      <c r="U5" s="24" t="str">
        <f>'1'!I5</f>
        <v>&lt;add your comment here if any&gt;</v>
      </c>
      <c r="V5" s="24" t="str">
        <f>'2'!V5</f>
        <v>&lt;add your comment here if any&gt;</v>
      </c>
      <c r="W5" s="15">
        <f t="shared" si="11"/>
        <v>2</v>
      </c>
      <c r="X5" s="15">
        <f>IFERROR(__xludf.DUMMYFUNCTION("IMPORTRANGE($C$22,""!$X$5"")"),0.0)</f>
        <v>0</v>
      </c>
      <c r="Y5" s="15">
        <f t="shared" si="10"/>
        <v>0</v>
      </c>
    </row>
    <row r="6">
      <c r="A6" s="16">
        <v>4.0</v>
      </c>
      <c r="B6" s="17" t="s">
        <v>11</v>
      </c>
      <c r="C6" s="18" t="str">
        <f>IF(NOT('1'!C6='2'!D6),IF('1'!C6="n.a.",'2'!D6,IF('2'!D6="n.a.",'1'!C6,"Conflict")),'1'!C6) </f>
        <v>N</v>
      </c>
      <c r="D6" s="19"/>
      <c r="E6" s="19"/>
      <c r="F6" s="19"/>
      <c r="G6" s="19"/>
      <c r="H6" s="19"/>
      <c r="I6" s="19"/>
      <c r="J6" s="19"/>
      <c r="K6" s="19"/>
      <c r="L6" s="19"/>
      <c r="M6" s="19"/>
      <c r="N6" s="19"/>
      <c r="O6" s="19"/>
      <c r="P6" s="19"/>
      <c r="Q6" s="19"/>
      <c r="R6" s="19"/>
      <c r="S6" s="19"/>
      <c r="T6" s="19"/>
      <c r="U6" s="20" t="str">
        <f>'1'!I6</f>
        <v>&lt;add your comment here if any&gt;</v>
      </c>
      <c r="V6" s="20" t="str">
        <f>'2'!V6</f>
        <v>&lt;add your comment here if any&gt;</v>
      </c>
      <c r="W6" s="11">
        <f t="shared" si="11"/>
        <v>2</v>
      </c>
      <c r="X6" s="11">
        <f>IFERROR(__xludf.DUMMYFUNCTION("IMPORTRANGE($C$22,""!$X$6"")"),0.0)</f>
        <v>0</v>
      </c>
      <c r="Y6" s="11">
        <f t="shared" si="10"/>
        <v>0</v>
      </c>
    </row>
    <row r="7">
      <c r="A7" s="21">
        <v>5.0</v>
      </c>
      <c r="B7" s="22" t="s">
        <v>12</v>
      </c>
      <c r="C7" s="13" t="str">
        <f>IF(NOT('1'!C7='2'!D7),IF('1'!C7="n.a.",'2'!D7,IF('2'!D7="n.a.",'1'!C7,"Conflict")),'1'!C7) </f>
        <v>N</v>
      </c>
      <c r="D7" s="23"/>
      <c r="E7" s="23"/>
      <c r="F7" s="23"/>
      <c r="G7" s="23"/>
      <c r="H7" s="23"/>
      <c r="I7" s="23"/>
      <c r="J7" s="23"/>
      <c r="K7" s="23"/>
      <c r="L7" s="23"/>
      <c r="M7" s="23"/>
      <c r="N7" s="23"/>
      <c r="O7" s="23"/>
      <c r="P7" s="23"/>
      <c r="Q7" s="23"/>
      <c r="R7" s="23"/>
      <c r="S7" s="23"/>
      <c r="T7" s="23"/>
      <c r="U7" s="24" t="str">
        <f>'1'!I7</f>
        <v>&lt;add your comment here if any&gt;</v>
      </c>
      <c r="V7" s="24" t="str">
        <f>'2'!V7</f>
        <v>&lt;add your comment here if any&gt;</v>
      </c>
      <c r="W7" s="15">
        <f t="shared" si="11"/>
        <v>2</v>
      </c>
      <c r="X7" s="15">
        <f>IFERROR(__xludf.DUMMYFUNCTION("IMPORTRANGE($C$22,""!$X$7"")"),0.0)</f>
        <v>0</v>
      </c>
      <c r="Y7" s="15">
        <f t="shared" si="10"/>
        <v>0</v>
      </c>
    </row>
    <row r="8">
      <c r="A8" s="16">
        <v>6.0</v>
      </c>
      <c r="B8" s="17" t="s">
        <v>13</v>
      </c>
      <c r="C8" s="18" t="str">
        <f>IF(NOT('1'!C8='2'!D8),IF('1'!C8="n.a.",'2'!D8,IF('2'!D8="n.a.",'1'!C8,"Conflict")),'1'!C8) </f>
        <v>N</v>
      </c>
      <c r="D8" s="19"/>
      <c r="E8" s="19"/>
      <c r="F8" s="19"/>
      <c r="G8" s="19"/>
      <c r="H8" s="19"/>
      <c r="I8" s="19"/>
      <c r="J8" s="19"/>
      <c r="K8" s="19"/>
      <c r="L8" s="19"/>
      <c r="M8" s="19"/>
      <c r="N8" s="19"/>
      <c r="O8" s="19"/>
      <c r="P8" s="19"/>
      <c r="Q8" s="19"/>
      <c r="R8" s="19"/>
      <c r="S8" s="19"/>
      <c r="T8" s="19"/>
      <c r="U8" s="20" t="str">
        <f>'1'!I8</f>
        <v>&lt;add your comment here if any&gt;</v>
      </c>
      <c r="V8" s="2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Y</v>
      </c>
      <c r="D9" s="23"/>
      <c r="E9" s="23"/>
      <c r="F9" s="23"/>
      <c r="G9" s="23"/>
      <c r="H9" s="23"/>
      <c r="I9" s="23"/>
      <c r="J9" s="23"/>
      <c r="K9" s="23"/>
      <c r="L9" s="23"/>
      <c r="M9" s="23"/>
      <c r="N9" s="23"/>
      <c r="O9" s="23"/>
      <c r="P9" s="23"/>
      <c r="Q9" s="23"/>
      <c r="R9" s="23"/>
      <c r="S9" s="23"/>
      <c r="T9" s="23"/>
      <c r="U9" s="24" t="str">
        <f>'1'!I9</f>
        <v>AI/ML is a capability of the provided infrastructure. The infrastrcture is basically the Product of such paper to be used as a resource (indeed the infrastructural part) of HPC solutions</v>
      </c>
      <c r="V9" s="24" t="str">
        <f>'2'!V9</f>
        <v>&lt;add your comment here if any&gt;</v>
      </c>
      <c r="W9" s="15">
        <f t="shared" si="11"/>
        <v>1</v>
      </c>
      <c r="X9" s="15">
        <f>IFERROR(__xludf.DUMMYFUNCTION("IMPORTRANGE($C$22,""!$X$9"")"),0.0)</f>
        <v>0</v>
      </c>
      <c r="Y9" s="15">
        <f t="shared" si="10"/>
        <v>0</v>
      </c>
    </row>
    <row r="10">
      <c r="A10" s="16">
        <v>8.0</v>
      </c>
      <c r="B10" s="16" t="s">
        <v>15</v>
      </c>
      <c r="C10" s="18">
        <f>IF(NOT('1'!C10='2'!D10),IF('1'!C10="n.a.",'2'!D10,IF('2'!D10="n.a.",'1'!C10,"Conflict")),'1'!C10) </f>
        <v>1</v>
      </c>
      <c r="D10" s="19"/>
      <c r="E10" s="19"/>
      <c r="F10" s="19"/>
      <c r="G10" s="19"/>
      <c r="H10" s="19"/>
      <c r="I10" s="19"/>
      <c r="J10" s="19"/>
      <c r="K10" s="19"/>
      <c r="L10" s="19"/>
      <c r="M10" s="19"/>
      <c r="N10" s="19"/>
      <c r="O10" s="19"/>
      <c r="P10" s="19"/>
      <c r="Q10" s="19"/>
      <c r="R10" s="19"/>
      <c r="S10" s="19"/>
      <c r="T10" s="19"/>
      <c r="U10" s="20" t="str">
        <f>'1'!I10</f>
        <v>&lt;add your comment here if any&gt;</v>
      </c>
      <c r="V10" s="20" t="str">
        <f>'2'!V10</f>
        <v>A proof-of-concept  on the learning or inference of power consumption model for an Intel Haswell procecssor with 16 cores</v>
      </c>
      <c r="W10" s="11">
        <f t="shared" si="11"/>
        <v>1</v>
      </c>
      <c r="X10" s="11">
        <f>IFERROR(__xludf.DUMMYFUNCTION("IMPORTRANGE($C$22,""!$X$10"")"),0.0)</f>
        <v>0</v>
      </c>
      <c r="Y10" s="11">
        <f t="shared" si="10"/>
        <v>0</v>
      </c>
    </row>
    <row r="11">
      <c r="A11" s="21">
        <v>9.0</v>
      </c>
      <c r="B11" s="21" t="s">
        <v>16</v>
      </c>
      <c r="C11" s="13" t="str">
        <f>IF(NOT('1'!C11='2'!D11),IF('1'!C11="n.a.",'2'!D11,IF('2'!D11="n.a.",'1'!C11,"Conflict")),'1'!C11) </f>
        <v>n.a.</v>
      </c>
      <c r="D11" s="23"/>
      <c r="E11" s="23"/>
      <c r="F11" s="23"/>
      <c r="G11" s="23"/>
      <c r="H11" s="23"/>
      <c r="I11" s="23"/>
      <c r="J11" s="23"/>
      <c r="K11" s="23"/>
      <c r="L11" s="23"/>
      <c r="M11" s="23"/>
      <c r="N11" s="23"/>
      <c r="O11" s="23"/>
      <c r="P11" s="23"/>
      <c r="Q11" s="23"/>
      <c r="R11" s="23"/>
      <c r="S11" s="23"/>
      <c r="T11" s="23"/>
      <c r="U11" s="24" t="str">
        <f>'1'!I11</f>
        <v>&lt;add your comment here if any&gt;</v>
      </c>
      <c r="V11" s="24" t="str">
        <f>'2'!V11</f>
        <v>They rely on MQTT,  Casandra, Apache Sparck v1.6.1 and a number of Sparck extensions, specially Spark Streaming for RT processing capabilities and SparkMLib for ML algoritums adapted to the data processing model of Spark. Additional adapters (Sensor collectors, MQTT publisher objects, are developped but do not seem available</v>
      </c>
      <c r="W11" s="15">
        <f t="shared" si="11"/>
        <v>1</v>
      </c>
      <c r="X11" s="15">
        <f>IFERROR(__xludf.DUMMYFUNCTION("IMPORTRANGE($C$22,""!$X$11"")"),0.0)</f>
        <v>0</v>
      </c>
      <c r="Y11" s="15">
        <f t="shared" si="10"/>
        <v>0</v>
      </c>
    </row>
    <row r="12">
      <c r="A12" s="16">
        <v>10.0</v>
      </c>
      <c r="B12" s="16" t="s">
        <v>17</v>
      </c>
      <c r="C12" s="18" t="str">
        <f>K37</f>
        <v>Monitoring</v>
      </c>
      <c r="D12" s="18" t="str">
        <f>K38</f>
        <v>n.a.</v>
      </c>
      <c r="E12" s="18" t="str">
        <f>K39</f>
        <v>n.a.</v>
      </c>
      <c r="F12" s="18" t="str">
        <f>K40</f>
        <v>n.a.</v>
      </c>
      <c r="G12" s="18" t="str">
        <f>K41</f>
        <v>n.a.</v>
      </c>
      <c r="H12" s="18" t="str">
        <f>K42</f>
        <v>n.a.</v>
      </c>
      <c r="I12" s="18" t="str">
        <f>K43</f>
        <v>n.a.</v>
      </c>
      <c r="J12" s="18" t="str">
        <f>K44</f>
        <v>n.a.</v>
      </c>
      <c r="K12" s="18" t="str">
        <f>K45</f>
        <v>n.a.</v>
      </c>
      <c r="L12" s="18" t="str">
        <f>K46</f>
        <v>n.a.</v>
      </c>
      <c r="M12" s="19" t="str">
        <f>U37</f>
        <v/>
      </c>
      <c r="N12" s="19" t="str">
        <f t="shared" ref="N12:O12" si="12">Z37</f>
        <v/>
      </c>
      <c r="O12" s="19" t="str">
        <f t="shared" si="12"/>
        <v/>
      </c>
      <c r="P12" s="19"/>
      <c r="Q12" s="19"/>
      <c r="R12" s="19"/>
      <c r="S12" s="19"/>
      <c r="T12" s="19"/>
      <c r="U12" s="20" t="str">
        <f>'1'!I12</f>
        <v>&lt;add your comment here if any&gt;</v>
      </c>
      <c r="V12" s="20" t="str">
        <f>'2'!V12</f>
        <v>&lt;add your comment here if any&gt;</v>
      </c>
      <c r="W12" s="11">
        <f t="shared" si="11"/>
        <v>2</v>
      </c>
      <c r="X12" s="11">
        <f>IFERROR(__xludf.DUMMYFUNCTION("IMPORTRANGE($C$22,""!$X$12"")"),0.0)</f>
        <v>0</v>
      </c>
      <c r="Y12" s="11">
        <f t="shared" si="10"/>
        <v>0</v>
      </c>
    </row>
    <row r="13">
      <c r="A13" s="21">
        <v>11.0</v>
      </c>
      <c r="B13" s="21" t="s">
        <v>18</v>
      </c>
      <c r="C13" s="25" t="str">
        <f t="shared" ref="C13:D13" si="13">K67</f>
        <v>Conference</v>
      </c>
      <c r="D13" s="25" t="str">
        <f t="shared" si="13"/>
        <v>2017 Design, Automation and Test in Europe (DATE)</v>
      </c>
      <c r="E13" s="23"/>
      <c r="F13" s="23"/>
      <c r="G13" s="23"/>
      <c r="H13" s="23"/>
      <c r="K13" s="23"/>
      <c r="L13" s="23"/>
      <c r="M13" s="23"/>
      <c r="N13" s="23"/>
      <c r="O13" s="23"/>
      <c r="P13" s="23"/>
      <c r="Q13" s="23"/>
      <c r="R13" s="23"/>
      <c r="S13" s="23"/>
      <c r="T13" s="23"/>
      <c r="U13" s="24" t="str">
        <f>'1'!I13</f>
        <v>&lt;add your comment here if any&gt;</v>
      </c>
      <c r="V13" s="24" t="str">
        <f>'2'!V13</f>
        <v>well rated conference</v>
      </c>
      <c r="W13" s="15">
        <f t="shared" si="11"/>
        <v>1</v>
      </c>
      <c r="X13" s="15">
        <f>IFERROR(__xludf.DUMMYFUNCTION("IMPORTRANGE($C$22,""!$X$13"")"),0.0)</f>
        <v>0</v>
      </c>
      <c r="Y13" s="15">
        <f t="shared" si="10"/>
        <v>0</v>
      </c>
    </row>
    <row r="14">
      <c r="A14" s="16">
        <v>12.0</v>
      </c>
      <c r="B14" s="16" t="s">
        <v>19</v>
      </c>
      <c r="C14" s="18" t="str">
        <f>IF(NOT('1'!C14='2'!D14),IF('1'!C14="n.a.",'2'!D14,IF('2'!D14="n.a.",'1'!C14,"Conflict")),'1'!C14) </f>
        <v>Conflict</v>
      </c>
      <c r="D14" s="18">
        <f>IF(OR(EXACT(C7,"Y")),1,0)</f>
        <v>0</v>
      </c>
      <c r="E14" s="18">
        <f>IF(OR(EXACT(C9,"Y")),1,0)</f>
        <v>1</v>
      </c>
      <c r="F14" s="18">
        <f t="shared" ref="F14:F16" si="14">D14+E14</f>
        <v>1</v>
      </c>
      <c r="G14" s="19"/>
      <c r="H14" s="19"/>
      <c r="I14" s="19"/>
      <c r="J14" s="19"/>
      <c r="K14" s="19"/>
      <c r="L14" s="19"/>
      <c r="M14" s="19"/>
      <c r="N14" s="19"/>
      <c r="O14" s="19"/>
      <c r="P14" s="19"/>
      <c r="Q14" s="19"/>
      <c r="R14" s="19"/>
      <c r="S14" s="19"/>
      <c r="T14" s="19"/>
      <c r="U14" s="20" t="str">
        <f>'1'!I14</f>
        <v>&lt;add your comment here if any&gt;</v>
      </c>
      <c r="V14" s="2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N</v>
      </c>
      <c r="D15" s="13">
        <f t="shared" ref="D15:D16" si="15">IF(OR(EXACT(C4,"Y")),1,0)</f>
        <v>0</v>
      </c>
      <c r="E15" s="13">
        <f>IF(OR(EXACT(C6,"Y")),1,0)</f>
        <v>0</v>
      </c>
      <c r="F15" s="13">
        <f t="shared" si="14"/>
        <v>0</v>
      </c>
      <c r="G15" s="23"/>
      <c r="H15" s="23"/>
      <c r="I15" s="23"/>
      <c r="J15" s="23"/>
      <c r="K15" s="23"/>
      <c r="L15" s="23"/>
      <c r="M15" s="23"/>
      <c r="N15" s="23"/>
      <c r="O15" s="23"/>
      <c r="P15" s="23"/>
      <c r="Q15" s="23"/>
      <c r="R15" s="23"/>
      <c r="S15" s="23"/>
      <c r="T15" s="23"/>
      <c r="U15" s="24" t="str">
        <f>'1'!I15</f>
        <v>&lt;add your comment here if any&gt;</v>
      </c>
      <c r="V15" s="24" t="str">
        <f>'2'!V15</f>
        <v>&lt;add your comment here if any&gt;</v>
      </c>
      <c r="W15" s="15">
        <f t="shared" si="11"/>
        <v>2</v>
      </c>
      <c r="X15" s="15">
        <f>IFERROR(__xludf.DUMMYFUNCTION("IMPORTRANGE($C$22,""!$X$15"")"),0.0)</f>
        <v>0</v>
      </c>
      <c r="Y15" s="15">
        <f t="shared" si="10"/>
        <v>0</v>
      </c>
    </row>
    <row r="16">
      <c r="A16" s="16">
        <v>14.0</v>
      </c>
      <c r="B16" s="16" t="s">
        <v>21</v>
      </c>
      <c r="C16" s="18" t="str">
        <f>IF(NOT('1'!C16='2'!D16),IF('1'!C16="n.a.",'2'!D16,IF('2'!D16="n.a.",'1'!C16,"Conflict")),'1'!C16) </f>
        <v>N</v>
      </c>
      <c r="D16" s="18">
        <f t="shared" si="15"/>
        <v>0</v>
      </c>
      <c r="E16" s="18">
        <f>IF(OR(EXACT(C8,"Y")),1,0)</f>
        <v>0</v>
      </c>
      <c r="F16" s="18">
        <f t="shared" si="14"/>
        <v>0</v>
      </c>
      <c r="G16" s="19"/>
      <c r="H16" s="19"/>
      <c r="I16" s="19"/>
      <c r="J16" s="19"/>
      <c r="K16" s="19"/>
      <c r="L16" s="19"/>
      <c r="M16" s="19"/>
      <c r="N16" s="19"/>
      <c r="O16" s="19"/>
      <c r="P16" s="19"/>
      <c r="Q16" s="19"/>
      <c r="R16" s="19"/>
      <c r="S16" s="19"/>
      <c r="T16" s="19"/>
      <c r="U16" s="20" t="str">
        <f>'1'!I16</f>
        <v>&lt;add your comment here if any&gt;</v>
      </c>
      <c r="V16" s="20" t="str">
        <f>'2'!V16</f>
        <v>&lt;add your comment here if any&gt;</v>
      </c>
      <c r="W16" s="11">
        <f t="shared" si="11"/>
        <v>2</v>
      </c>
      <c r="X16" s="11">
        <f>IFERROR(__xludf.DUMMYFUNCTION("IMPORTRANGE($C$22,""!$X$16"")"),0.0)</f>
        <v>0</v>
      </c>
      <c r="Y16" s="11">
        <f t="shared" si="10"/>
        <v>0</v>
      </c>
    </row>
    <row r="17">
      <c r="A17" s="21">
        <v>15.0</v>
      </c>
      <c r="B17" s="21" t="s">
        <v>22</v>
      </c>
      <c r="C17" s="13" t="str">
        <f>IF(NOT('1'!C17='2'!D17),IF('1'!C17="n.a.",'2'!D17,IF('2'!D17="n.a.",'1'!C17,"Conflict")),'1'!C17) </f>
        <v>N</v>
      </c>
      <c r="D17" s="13">
        <f>IF(OR(AND(F14,OR(F15,F16)),AND(F15,OR(F14,F16)),AND(F16,OR(F14,F15))),1,0)</f>
        <v>0</v>
      </c>
      <c r="E17" s="23"/>
      <c r="F17" s="23"/>
      <c r="G17" s="23"/>
      <c r="H17" s="23"/>
      <c r="I17" s="23"/>
      <c r="J17" s="23"/>
      <c r="K17" s="23"/>
      <c r="L17" s="23"/>
      <c r="M17" s="23"/>
      <c r="N17" s="23"/>
      <c r="O17" s="23"/>
      <c r="P17" s="23"/>
      <c r="Q17" s="23"/>
      <c r="R17" s="23"/>
      <c r="S17" s="23"/>
      <c r="T17" s="23"/>
      <c r="U17" s="24" t="str">
        <f>'1'!I17</f>
        <v>&lt;add your comment here if any&gt;</v>
      </c>
      <c r="V17" s="24" t="str">
        <f>'2'!V17</f>
        <v>&lt;add your comment here if any&gt;</v>
      </c>
      <c r="W17" s="15">
        <f t="shared" si="11"/>
        <v>2</v>
      </c>
      <c r="X17" s="15">
        <f>IFERROR(__xludf.DUMMYFUNCTION("IMPORTRANGE($C$22,""!$X$17"")"),0.0)</f>
        <v>0</v>
      </c>
      <c r="Y17" s="15">
        <f t="shared" si="10"/>
        <v>0</v>
      </c>
    </row>
    <row r="18">
      <c r="A18" s="26">
        <v>16.0</v>
      </c>
      <c r="B18" s="26" t="s">
        <v>23</v>
      </c>
      <c r="C18" s="27" t="str">
        <f>K47</f>
        <v>application domain independent</v>
      </c>
      <c r="D18" s="27" t="str">
        <f>K48</f>
        <v>n.a.</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&lt;add your comment here if any&gt;</v>
      </c>
      <c r="V18" s="20" t="str">
        <f>'2'!V18</f>
        <v>&lt;add your comment here if any&gt;</v>
      </c>
      <c r="W18" s="11">
        <f t="shared" si="11"/>
        <v>2</v>
      </c>
      <c r="X18" s="11">
        <f>IFERROR(__xludf.DUMMYFUNCTION("IMPORTRANGE($C$22,""!$X$18"")"),0.0)</f>
        <v>0</v>
      </c>
      <c r="Y18" s="11">
        <f t="shared" si="10"/>
        <v>0</v>
      </c>
    </row>
    <row r="19">
      <c r="A19" s="28">
        <v>17.0</v>
      </c>
      <c r="B19" s="28" t="s">
        <v>24</v>
      </c>
      <c r="C19" s="29" t="str">
        <f>K57</f>
        <v>Monitoring</v>
      </c>
      <c r="D19" s="29" t="str">
        <f>K58</f>
        <v>Computational modeling</v>
      </c>
      <c r="E19" s="29" t="str">
        <f>K59</f>
        <v>Data models</v>
      </c>
      <c r="F19" s="29" t="str">
        <f>K60</f>
        <v>Real-time systems</v>
      </c>
      <c r="G19" s="29" t="str">
        <f>K61</f>
        <v>Mathematical model</v>
      </c>
      <c r="H19" s="30" t="str">
        <f>K62</f>
        <v>n.a.</v>
      </c>
      <c r="I19" s="29" t="str">
        <f>K63</f>
        <v>n.a.</v>
      </c>
      <c r="J19" s="29" t="str">
        <f>K64</f>
        <v>n.a.</v>
      </c>
      <c r="K19" s="29" t="str">
        <f>K65</f>
        <v>n.a.</v>
      </c>
      <c r="L19" s="29" t="str">
        <f>K66</f>
        <v>n.a.</v>
      </c>
      <c r="N19" s="23"/>
      <c r="O19" s="23"/>
      <c r="P19" s="23"/>
      <c r="Q19" s="23"/>
      <c r="R19" s="23"/>
      <c r="S19" s="23"/>
      <c r="T19" s="23"/>
      <c r="U19" s="24" t="str">
        <f>'1'!I19</f>
        <v>&lt;add your comment here if any&gt;</v>
      </c>
      <c r="V19" s="24" t="str">
        <f>'2'!V19</f>
        <v>&lt;add your comment here if any&gt;</v>
      </c>
      <c r="W19" s="15">
        <f t="shared" si="11"/>
        <v>2</v>
      </c>
      <c r="X19" s="15">
        <f>IFERROR(__xludf.DUMMYFUNCTION("IMPORTRANGE($C$22,""!$X$19"")"),0.0)</f>
        <v>0</v>
      </c>
      <c r="Y19" s="15">
        <f t="shared" si="10"/>
        <v>0</v>
      </c>
    </row>
    <row r="20">
      <c r="A20" s="31">
        <v>18.0</v>
      </c>
      <c r="B20" s="32" t="s">
        <v>25</v>
      </c>
      <c r="C20" s="33" t="str">
        <f>IF(NOT('1'!C20='2'!D20),IF('1'!C20="n.a.",'2'!D20,IF('2'!D20="n.a.",'1'!C20,"Conflict")),'1'!C20) </f>
        <v>Y</v>
      </c>
      <c r="D20" s="34"/>
      <c r="E20" s="34"/>
      <c r="F20" s="34"/>
      <c r="G20" s="34"/>
      <c r="H20" s="34"/>
      <c r="I20" s="34"/>
      <c r="J20" s="34"/>
      <c r="K20" s="34"/>
      <c r="L20" s="34"/>
      <c r="M20" s="34"/>
      <c r="N20" s="34"/>
      <c r="O20" s="34"/>
      <c r="P20" s="34"/>
      <c r="Q20" s="34"/>
      <c r="R20" s="34"/>
      <c r="S20" s="34"/>
      <c r="T20" s="34"/>
      <c r="U20" s="20" t="str">
        <f>'1'!I20</f>
        <v>&lt;add your comment here if any&gt;</v>
      </c>
      <c r="V20" s="20" t="str">
        <f>'2'!V20</f>
        <v>&lt;add your comment here if any&gt;</v>
      </c>
      <c r="W20" s="11">
        <f t="shared" si="11"/>
        <v>2</v>
      </c>
      <c r="X20" s="11">
        <f>IFERROR(__xludf.DUMMYFUNCTION("IMPORTRANGE($C$22,""!$X$20"")"),0.0)</f>
        <v>0</v>
      </c>
      <c r="Y20" s="11">
        <f t="shared" si="10"/>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6">SUM(W3:W20)</f>
        <v>30</v>
      </c>
      <c r="X21" s="38">
        <f t="shared" si="16"/>
        <v>-3</v>
      </c>
      <c r="Y21" s="38">
        <f t="shared" si="16"/>
        <v>0</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21">
        <v>1.0</v>
      </c>
      <c r="C25" s="53" t="str">
        <f>'1'!C$3</f>
        <v>AI/ML</v>
      </c>
      <c r="D25" s="53" t="str">
        <f>'1'!D$3</f>
        <v>Resource</v>
      </c>
      <c r="E25" s="54" t="str">
        <f t="shared" ref="E25:E36" si="18">CONCATENATE(C25," ",D25)</f>
        <v>AI/ML Resource</v>
      </c>
      <c r="F25" s="54"/>
      <c r="G25" s="54" t="str">
        <f>IFERROR(__xludf.DUMMYFUNCTION("IFNA(UNIQUE(FILTER(E25:E36, E25:E36&lt;&gt;""n.a. n.a."")),""n.a."")"),"AI/ML Resource")</f>
        <v>AI/ML Resource</v>
      </c>
      <c r="H25" s="54"/>
      <c r="I25" s="54" t="str">
        <f>IFERROR(__xludf.DUMMYFUNCTION("IFERROR(SPLIT($G25,"" ""),"""")"),"AI/ML")</f>
        <v>AI/ML</v>
      </c>
      <c r="J25" s="54" t="str">
        <f>IFERROR(__xludf.DUMMYFUNCTION("""COMPUTED_VALUE"""),"Resource")</f>
        <v>Resource</v>
      </c>
      <c r="K25" s="55" t="str">
        <f t="shared" ref="K25:L25" si="17">IF(NOT(I25=""),I25,"n.a.")</f>
        <v>AI/ML</v>
      </c>
      <c r="L25" s="55" t="str">
        <f t="shared" si="17"/>
        <v>Resource</v>
      </c>
      <c r="M25" s="56">
        <v>1.0</v>
      </c>
      <c r="N25" s="57"/>
      <c r="O25" s="57"/>
      <c r="P25" s="57"/>
      <c r="Q25" s="57"/>
      <c r="R25" s="57"/>
      <c r="S25" s="57"/>
      <c r="T25" s="57"/>
      <c r="U25" s="57"/>
      <c r="V25" s="57"/>
      <c r="W25" s="43"/>
      <c r="X25" s="43"/>
      <c r="Y25" s="43"/>
    </row>
    <row r="26">
      <c r="A26" s="58"/>
      <c r="B26" s="16">
        <v>2.0</v>
      </c>
      <c r="C26" s="53" t="str">
        <f>'1'!E$3</f>
        <v>DevOps</v>
      </c>
      <c r="D26" s="53" t="str">
        <f>'1'!F$3</f>
        <v>Process</v>
      </c>
      <c r="E26" s="59" t="str">
        <f t="shared" si="18"/>
        <v>DevOps Process</v>
      </c>
      <c r="F26" s="59"/>
      <c r="G26" s="59" t="str">
        <f>IFERROR(__xludf.DUMMYFUNCTION("""COMPUTED_VALUE"""),"DevOps Process")</f>
        <v>DevOps Process</v>
      </c>
      <c r="H26" s="59"/>
      <c r="I26" s="59" t="str">
        <f>IFERROR(__xludf.DUMMYFUNCTION("IFERROR(SPLIT($G26,"" ""),"""")"),"DevOps")</f>
        <v>DevOps</v>
      </c>
      <c r="J26" s="59" t="str">
        <f>IFERROR(__xludf.DUMMYFUNCTION("""COMPUTED_VALUE"""),"Process")</f>
        <v>Process</v>
      </c>
      <c r="K26" s="60" t="str">
        <f t="shared" ref="K26:L26" si="19">IF(NOT(I26=""),I26,"n.a.")</f>
        <v>DevOps</v>
      </c>
      <c r="L26" s="60" t="str">
        <f t="shared" si="19"/>
        <v>Process</v>
      </c>
      <c r="M26" s="61">
        <v>2.0</v>
      </c>
      <c r="N26" s="51"/>
      <c r="O26" s="51"/>
      <c r="P26" s="51"/>
      <c r="Q26" s="51"/>
      <c r="R26" s="51"/>
      <c r="S26" s="51"/>
      <c r="T26" s="51"/>
      <c r="U26" s="51"/>
      <c r="V26" s="51"/>
      <c r="W26" s="42"/>
      <c r="X26" s="42"/>
      <c r="Y26" s="42"/>
    </row>
    <row r="27">
      <c r="A27" s="52"/>
      <c r="B27" s="21">
        <v>3.0</v>
      </c>
      <c r="C27" s="53" t="str">
        <f>'1'!G$3</f>
        <v>n.a.</v>
      </c>
      <c r="D27" s="53" t="str">
        <f>'1'!H$3</f>
        <v>n.a.</v>
      </c>
      <c r="E27" s="54" t="str">
        <f t="shared" si="18"/>
        <v>n.a. n.a.</v>
      </c>
      <c r="F27" s="54"/>
      <c r="G27" s="54"/>
      <c r="H27" s="54"/>
      <c r="I27" s="54" t="str">
        <f>IFERROR(__xludf.DUMMYFUNCTION("IFERROR(SPLIT($G27,"" ""),"""")"),"")</f>
        <v/>
      </c>
      <c r="J27" s="54"/>
      <c r="K27" s="55" t="str">
        <f t="shared" ref="K27:L27" si="20">IF(NOT(I27=""),I27,"n.a.")</f>
        <v>n.a.</v>
      </c>
      <c r="L27" s="55" t="str">
        <f t="shared" si="20"/>
        <v>n.a.</v>
      </c>
      <c r="M27" s="56">
        <v>3.0</v>
      </c>
      <c r="N27" s="57"/>
      <c r="O27" s="57"/>
      <c r="P27" s="57"/>
      <c r="Q27" s="57"/>
      <c r="R27" s="57"/>
      <c r="S27" s="57"/>
      <c r="T27" s="57"/>
      <c r="U27" s="57"/>
      <c r="V27" s="57"/>
      <c r="W27" s="43"/>
      <c r="X27" s="43"/>
      <c r="Y27" s="43"/>
    </row>
    <row r="28">
      <c r="A28" s="58"/>
      <c r="B28" s="16">
        <v>1.0</v>
      </c>
      <c r="C28" s="62" t="str">
        <f>'2'!D$3</f>
        <v>AI/ML</v>
      </c>
      <c r="D28" s="62" t="str">
        <f>'2'!E$3</f>
        <v>Resource</v>
      </c>
      <c r="E28" s="59" t="str">
        <f t="shared" si="18"/>
        <v>AI/ML Resource</v>
      </c>
      <c r="F28" s="59"/>
      <c r="G28" s="59"/>
      <c r="H28" s="59"/>
      <c r="I28" s="59" t="str">
        <f>IFERROR(__xludf.DUMMYFUNCTION("IFERROR(SPLIT($G28,"" ""),"""")"),"")</f>
        <v/>
      </c>
      <c r="J28" s="59"/>
      <c r="K28" s="60" t="str">
        <f t="shared" ref="K28:L28" si="21">IF(NOT(I28=""),I28,"n.a.")</f>
        <v>n.a.</v>
      </c>
      <c r="L28" s="60" t="str">
        <f t="shared" si="21"/>
        <v>n.a.</v>
      </c>
      <c r="M28" s="61">
        <v>4.0</v>
      </c>
      <c r="N28" s="51"/>
      <c r="O28" s="51"/>
      <c r="P28" s="51"/>
      <c r="Q28" s="51"/>
      <c r="R28" s="51"/>
      <c r="S28" s="51"/>
      <c r="T28" s="51"/>
      <c r="U28" s="51"/>
      <c r="V28" s="51"/>
      <c r="W28" s="42"/>
      <c r="X28" s="42"/>
      <c r="Y28" s="42"/>
    </row>
    <row r="29">
      <c r="A29" s="52"/>
      <c r="B29" s="21">
        <v>2.0</v>
      </c>
      <c r="C29" s="62" t="str">
        <f>'2'!F$3</f>
        <v>n.a.</v>
      </c>
      <c r="D29" s="62" t="str">
        <f>'2'!G$3</f>
        <v>n.a.</v>
      </c>
      <c r="E29" s="54" t="str">
        <f t="shared" si="18"/>
        <v>n.a. n.a.</v>
      </c>
      <c r="F29" s="54"/>
      <c r="G29" s="54"/>
      <c r="H29" s="54"/>
      <c r="I29" s="54" t="str">
        <f>IFERROR(__xludf.DUMMYFUNCTION("IFERROR(SPLIT($G29,"" ""),"""")"),"")</f>
        <v/>
      </c>
      <c r="J29" s="54"/>
      <c r="K29" s="55" t="str">
        <f t="shared" ref="K29:L29" si="22">IF(NOT(I29=""),I29,"n.a.")</f>
        <v>n.a.</v>
      </c>
      <c r="L29" s="55" t="str">
        <f t="shared" si="22"/>
        <v>n.a.</v>
      </c>
      <c r="M29" s="56">
        <v>5.0</v>
      </c>
      <c r="N29" s="57"/>
      <c r="O29" s="57"/>
      <c r="P29" s="57"/>
      <c r="Q29" s="57"/>
      <c r="R29" s="57"/>
      <c r="S29" s="57"/>
      <c r="T29" s="57"/>
      <c r="U29" s="57"/>
      <c r="V29" s="57"/>
      <c r="W29" s="43"/>
      <c r="X29" s="43"/>
      <c r="Y29" s="43"/>
    </row>
    <row r="30">
      <c r="A30" s="58"/>
      <c r="B30" s="16">
        <v>3.0</v>
      </c>
      <c r="C30" s="62" t="str">
        <f>'2'!H$3</f>
        <v>n.a.</v>
      </c>
      <c r="D30" s="62" t="str">
        <f>'2'!I$3</f>
        <v>n.a.</v>
      </c>
      <c r="E30" s="59" t="str">
        <f t="shared" si="18"/>
        <v>n.a. n.a.</v>
      </c>
      <c r="F30" s="59"/>
      <c r="G30" s="59"/>
      <c r="H30" s="59"/>
      <c r="I30" s="59" t="str">
        <f>IFERROR(__xludf.DUMMYFUNCTION("IFERROR(SPLIT($G30,"" ""),"""")"),"")</f>
        <v/>
      </c>
      <c r="J30" s="59"/>
      <c r="K30" s="60" t="str">
        <f t="shared" ref="K30:L30" si="23">IF(NOT(I30=""),I30,"n.a.")</f>
        <v>n.a.</v>
      </c>
      <c r="L30" s="60" t="str">
        <f t="shared" si="23"/>
        <v>n.a.</v>
      </c>
      <c r="M30" s="61">
        <v>6.0</v>
      </c>
      <c r="N30" s="51"/>
      <c r="O30" s="51"/>
      <c r="P30" s="51"/>
      <c r="Q30" s="51"/>
      <c r="R30" s="51"/>
      <c r="S30" s="51"/>
      <c r="T30" s="51"/>
      <c r="U30" s="51"/>
      <c r="V30" s="51"/>
      <c r="W30" s="42"/>
      <c r="X30" s="42"/>
      <c r="Y30" s="42"/>
    </row>
    <row r="31">
      <c r="A31" s="52"/>
      <c r="B31" s="21">
        <v>4.0</v>
      </c>
      <c r="C31" s="62" t="str">
        <f>'2'!J$3</f>
        <v>n.a.</v>
      </c>
      <c r="D31" s="62" t="str">
        <f>'2'!K$3</f>
        <v>n.a.</v>
      </c>
      <c r="E31" s="54" t="str">
        <f t="shared" si="18"/>
        <v>n.a. n.a.</v>
      </c>
      <c r="F31" s="54"/>
      <c r="G31" s="54"/>
      <c r="H31" s="54"/>
      <c r="I31" s="54" t="str">
        <f>IFERROR(__xludf.DUMMYFUNCTION("IFERROR(SPLIT($G31,"" ""),"""")"),"")</f>
        <v/>
      </c>
      <c r="J31" s="54"/>
      <c r="K31" s="55" t="str">
        <f t="shared" ref="K31:L31" si="24">IF(NOT(I31=""),I31,"n.a.")</f>
        <v>n.a.</v>
      </c>
      <c r="L31" s="55" t="str">
        <f t="shared" si="24"/>
        <v>n.a.</v>
      </c>
      <c r="M31" s="56">
        <v>7.0</v>
      </c>
      <c r="N31" s="57"/>
      <c r="O31" s="57"/>
      <c r="P31" s="57"/>
      <c r="Q31" s="57"/>
      <c r="R31" s="57"/>
      <c r="S31" s="57"/>
      <c r="T31" s="57"/>
      <c r="U31" s="57"/>
      <c r="V31" s="57"/>
      <c r="W31" s="43"/>
      <c r="X31" s="43"/>
      <c r="Y31" s="43"/>
    </row>
    <row r="32">
      <c r="A32" s="58"/>
      <c r="B32" s="16">
        <v>5.0</v>
      </c>
      <c r="C32" s="62" t="str">
        <f>'2'!L$3</f>
        <v>n.a.</v>
      </c>
      <c r="D32" s="62" t="str">
        <f>'2'!M$3</f>
        <v>n.a.</v>
      </c>
      <c r="E32" s="59" t="str">
        <f t="shared" si="18"/>
        <v>n.a. n.a.</v>
      </c>
      <c r="F32" s="59"/>
      <c r="G32" s="59"/>
      <c r="H32" s="59"/>
      <c r="I32" s="59" t="str">
        <f>IFERROR(__xludf.DUMMYFUNCTION("IFERROR(SPLIT($G32,"" ""),"""")"),"")</f>
        <v/>
      </c>
      <c r="J32" s="59"/>
      <c r="K32" s="60" t="str">
        <f t="shared" ref="K32:L32" si="25">IF(NOT(I32=""),I32,"n.a.")</f>
        <v>n.a.</v>
      </c>
      <c r="L32" s="60" t="str">
        <f t="shared" si="25"/>
        <v>n.a.</v>
      </c>
      <c r="M32" s="61">
        <v>8.0</v>
      </c>
      <c r="N32" s="51"/>
      <c r="O32" s="51"/>
      <c r="P32" s="51"/>
      <c r="Q32" s="51"/>
      <c r="R32" s="51"/>
      <c r="S32" s="51"/>
      <c r="T32" s="51"/>
      <c r="U32" s="51"/>
      <c r="V32" s="51"/>
      <c r="W32" s="42"/>
      <c r="X32" s="42"/>
      <c r="Y32" s="42"/>
    </row>
    <row r="33">
      <c r="A33" s="52"/>
      <c r="B33" s="21">
        <v>6.0</v>
      </c>
      <c r="C33" s="62" t="str">
        <f>'2'!N$3</f>
        <v>n.a.</v>
      </c>
      <c r="D33" s="62" t="str">
        <f>'2'!O$3</f>
        <v>n.a.</v>
      </c>
      <c r="E33" s="54" t="str">
        <f t="shared" si="18"/>
        <v>n.a. n.a.</v>
      </c>
      <c r="F33" s="54"/>
      <c r="G33" s="54"/>
      <c r="H33" s="54"/>
      <c r="I33" s="54" t="str">
        <f>IFERROR(__xludf.DUMMYFUNCTION("IFERROR(SPLIT($G33,"" ""),"""")"),"")</f>
        <v/>
      </c>
      <c r="J33" s="54"/>
      <c r="K33" s="55" t="str">
        <f t="shared" ref="K33:L33" si="26">IF(NOT(I33=""),I33,"n.a.")</f>
        <v>n.a.</v>
      </c>
      <c r="L33" s="55" t="str">
        <f t="shared" si="26"/>
        <v>n.a.</v>
      </c>
      <c r="M33" s="56">
        <v>9.0</v>
      </c>
      <c r="N33" s="57"/>
      <c r="O33" s="57"/>
      <c r="P33" s="57"/>
      <c r="Q33" s="57"/>
      <c r="R33" s="57"/>
      <c r="S33" s="57"/>
      <c r="T33" s="57"/>
      <c r="U33" s="57"/>
      <c r="V33" s="57"/>
      <c r="W33" s="43"/>
      <c r="X33" s="43"/>
      <c r="Y33" s="43"/>
    </row>
    <row r="34">
      <c r="A34" s="58"/>
      <c r="B34" s="16">
        <v>7.0</v>
      </c>
      <c r="C34" s="62" t="str">
        <f>'2'!P$3</f>
        <v>n.a.</v>
      </c>
      <c r="D34" s="62" t="str">
        <f>'2'!Q$3</f>
        <v>n.a.</v>
      </c>
      <c r="E34" s="59" t="str">
        <f t="shared" si="18"/>
        <v>n.a. n.a.</v>
      </c>
      <c r="F34" s="59"/>
      <c r="G34" s="59"/>
      <c r="H34" s="59"/>
      <c r="I34" s="59" t="str">
        <f>IFERROR(__xludf.DUMMYFUNCTION("IFERROR(SPLIT($G34,"" ""),"""")"),"")</f>
        <v/>
      </c>
      <c r="J34" s="59"/>
      <c r="K34" s="60"/>
      <c r="L34" s="60"/>
      <c r="M34" s="63"/>
      <c r="N34" s="51"/>
      <c r="O34" s="51"/>
      <c r="P34" s="51"/>
      <c r="Q34" s="51"/>
      <c r="R34" s="51"/>
      <c r="S34" s="51"/>
      <c r="T34" s="51"/>
      <c r="U34" s="51"/>
      <c r="V34" s="51"/>
      <c r="W34" s="42"/>
      <c r="X34" s="42"/>
      <c r="Y34" s="42"/>
    </row>
    <row r="35">
      <c r="A35" s="52"/>
      <c r="B35" s="21">
        <v>8.0</v>
      </c>
      <c r="C35" s="62" t="str">
        <f>'2'!R$3</f>
        <v>n.a.</v>
      </c>
      <c r="D35" s="62" t="str">
        <f>'2'!S$3</f>
        <v>n.a.</v>
      </c>
      <c r="E35" s="54" t="str">
        <f t="shared" si="18"/>
        <v>n.a. n.a.</v>
      </c>
      <c r="F35" s="54"/>
      <c r="G35" s="54"/>
      <c r="H35" s="54"/>
      <c r="I35" s="54" t="str">
        <f>IFERROR(__xludf.DUMMYFUNCTION("IFERROR(SPLIT($G35,"" ""),"""")"),"")</f>
        <v/>
      </c>
      <c r="J35" s="54"/>
      <c r="K35" s="55"/>
      <c r="L35" s="55"/>
      <c r="M35" s="64"/>
      <c r="N35" s="57"/>
      <c r="O35" s="57"/>
      <c r="P35" s="57"/>
      <c r="Q35" s="57"/>
      <c r="R35" s="57"/>
      <c r="S35" s="57"/>
      <c r="T35" s="57"/>
      <c r="U35" s="57"/>
      <c r="V35" s="57"/>
      <c r="W35" s="43"/>
      <c r="X35" s="43"/>
      <c r="Y35" s="43"/>
    </row>
    <row r="36">
      <c r="A36" s="65"/>
      <c r="B36" s="66">
        <v>9.0</v>
      </c>
      <c r="C36" s="67" t="str">
        <f>'2'!T$3</f>
        <v>n.a.</v>
      </c>
      <c r="D36" s="67" t="str">
        <f>'2'!U$3</f>
        <v>n.a.</v>
      </c>
      <c r="E36" s="68" t="str">
        <f t="shared" si="18"/>
        <v>n.a. n.a.</v>
      </c>
      <c r="F36" s="68"/>
      <c r="G36" s="68"/>
      <c r="H36" s="68"/>
      <c r="I36" s="59" t="str">
        <f>IFERROR(__xludf.DUMMYFUNCTION("IFERROR(SPLIT($G36,"" ""),"""")"),"")</f>
        <v/>
      </c>
      <c r="J36" s="68"/>
      <c r="K36" s="69"/>
      <c r="L36" s="69"/>
      <c r="M36" s="70"/>
      <c r="N36" s="71"/>
      <c r="O36" s="71"/>
      <c r="P36" s="71"/>
      <c r="Q36" s="71"/>
      <c r="R36" s="71"/>
      <c r="S36" s="71"/>
      <c r="T36" s="71"/>
      <c r="U36" s="71"/>
      <c r="V36" s="51"/>
      <c r="W36" s="42"/>
      <c r="X36" s="42"/>
      <c r="Y36" s="42"/>
    </row>
    <row r="37">
      <c r="A37" s="72">
        <v>10.0</v>
      </c>
      <c r="B37" s="73"/>
      <c r="C37" s="74" t="str">
        <f>'1'!C12</f>
        <v>Monitoring</v>
      </c>
      <c r="D37" s="75"/>
      <c r="E37" s="75"/>
      <c r="F37" s="75"/>
      <c r="G37" s="75" t="str">
        <f>IFERROR(__xludf.DUMMYFUNCTION("IFNA(UNIQUE(FILTER(C37:C46, C37:C46&lt;&gt;""n.a."")),""n.a."")"),"Monitoring")</f>
        <v>Monitoring</v>
      </c>
      <c r="H37" s="75"/>
      <c r="I37" s="76" t="str">
        <f t="shared" ref="I37:I66" si="27">G37</f>
        <v>Monitoring</v>
      </c>
      <c r="J37" s="75"/>
      <c r="K37" s="77" t="str">
        <f t="shared" ref="K37:K68" si="28">IF(NOT(I37=""),I37,"n.a.")</f>
        <v>Monitoring</v>
      </c>
      <c r="L37" s="78"/>
      <c r="M37" s="79">
        <v>1.0</v>
      </c>
      <c r="N37" s="57"/>
      <c r="O37" s="57"/>
      <c r="P37" s="57"/>
      <c r="Q37" s="57"/>
      <c r="R37" s="57"/>
      <c r="S37" s="57"/>
      <c r="T37" s="57"/>
      <c r="U37" s="57"/>
      <c r="V37" s="57"/>
      <c r="W37" s="43"/>
      <c r="X37" s="43"/>
      <c r="Y37" s="43"/>
    </row>
    <row r="38">
      <c r="A38" s="58"/>
      <c r="B38" s="16"/>
      <c r="C38" s="80" t="str">
        <f>'1'!D12</f>
        <v>n.a.</v>
      </c>
      <c r="D38" s="81"/>
      <c r="E38" s="81"/>
      <c r="F38" s="81"/>
      <c r="G38" s="81"/>
      <c r="H38" s="81"/>
      <c r="I38" s="59" t="str">
        <f t="shared" si="27"/>
        <v/>
      </c>
      <c r="J38" s="81"/>
      <c r="K38" s="60" t="str">
        <f t="shared" si="28"/>
        <v>n.a.</v>
      </c>
      <c r="L38" s="82"/>
      <c r="M38" s="61">
        <v>2.0</v>
      </c>
      <c r="N38" s="51"/>
      <c r="O38" s="51"/>
      <c r="P38" s="51"/>
      <c r="Q38" s="51"/>
      <c r="R38" s="51"/>
      <c r="S38" s="51"/>
      <c r="T38" s="51"/>
      <c r="U38" s="51"/>
      <c r="V38" s="51"/>
      <c r="W38" s="42"/>
      <c r="X38" s="42"/>
      <c r="Y38" s="42"/>
    </row>
    <row r="39">
      <c r="A39" s="52"/>
      <c r="B39" s="21"/>
      <c r="C39" s="80" t="str">
        <f>'1'!E12</f>
        <v>n.a.</v>
      </c>
      <c r="D39" s="83"/>
      <c r="E39" s="83"/>
      <c r="F39" s="83"/>
      <c r="G39" s="83"/>
      <c r="H39" s="83"/>
      <c r="I39" s="54" t="str">
        <f t="shared" si="27"/>
        <v/>
      </c>
      <c r="J39" s="83"/>
      <c r="K39" s="55" t="str">
        <f t="shared" si="28"/>
        <v>n.a.</v>
      </c>
      <c r="L39" s="84"/>
      <c r="M39" s="56">
        <v>3.0</v>
      </c>
      <c r="N39" s="57"/>
      <c r="O39" s="57"/>
      <c r="P39" s="57"/>
      <c r="Q39" s="57"/>
      <c r="R39" s="57"/>
      <c r="S39" s="57"/>
      <c r="T39" s="57"/>
      <c r="U39" s="57"/>
      <c r="V39" s="57"/>
      <c r="W39" s="43"/>
      <c r="X39" s="43"/>
      <c r="Y39" s="43"/>
    </row>
    <row r="40">
      <c r="A40" s="58"/>
      <c r="B40" s="16"/>
      <c r="C40" s="80" t="str">
        <f>'1'!F12</f>
        <v>n.a.</v>
      </c>
      <c r="D40" s="81"/>
      <c r="E40" s="81"/>
      <c r="F40" s="81"/>
      <c r="G40" s="81"/>
      <c r="H40" s="81"/>
      <c r="I40" s="59" t="str">
        <f t="shared" si="27"/>
        <v/>
      </c>
      <c r="J40" s="81"/>
      <c r="K40" s="60" t="str">
        <f t="shared" si="28"/>
        <v>n.a.</v>
      </c>
      <c r="L40" s="82"/>
      <c r="M40" s="61">
        <v>4.0</v>
      </c>
      <c r="N40" s="51"/>
      <c r="O40" s="51"/>
      <c r="P40" s="51"/>
      <c r="Q40" s="51"/>
      <c r="R40" s="51"/>
      <c r="S40" s="51"/>
      <c r="T40" s="51"/>
      <c r="U40" s="51"/>
      <c r="V40" s="51"/>
      <c r="W40" s="42"/>
      <c r="X40" s="42"/>
      <c r="Y40" s="42"/>
    </row>
    <row r="41">
      <c r="A41" s="52"/>
      <c r="B41" s="21"/>
      <c r="C41" s="80" t="str">
        <f>'1'!G12</f>
        <v>n.a.</v>
      </c>
      <c r="D41" s="83"/>
      <c r="E41" s="83"/>
      <c r="F41" s="83"/>
      <c r="G41" s="83"/>
      <c r="H41" s="83"/>
      <c r="I41" s="54" t="str">
        <f t="shared" si="27"/>
        <v/>
      </c>
      <c r="J41" s="83"/>
      <c r="K41" s="55" t="str">
        <f t="shared" si="28"/>
        <v>n.a.</v>
      </c>
      <c r="L41" s="84"/>
      <c r="M41" s="56">
        <v>5.0</v>
      </c>
      <c r="N41" s="57"/>
      <c r="O41" s="57"/>
      <c r="P41" s="57"/>
      <c r="Q41" s="57"/>
      <c r="R41" s="57"/>
      <c r="S41" s="57"/>
      <c r="T41" s="57"/>
      <c r="U41" s="57"/>
      <c r="V41" s="57"/>
      <c r="W41" s="43"/>
      <c r="X41" s="43"/>
      <c r="Y41" s="43"/>
    </row>
    <row r="42">
      <c r="A42" s="58"/>
      <c r="B42" s="16"/>
      <c r="C42" s="85" t="str">
        <f>'2'!D12</f>
        <v>n.a.</v>
      </c>
      <c r="D42" s="81"/>
      <c r="E42" s="81"/>
      <c r="F42" s="81"/>
      <c r="G42" s="81"/>
      <c r="H42" s="81"/>
      <c r="I42" s="59" t="str">
        <f t="shared" si="27"/>
        <v/>
      </c>
      <c r="J42" s="81"/>
      <c r="K42" s="60" t="str">
        <f t="shared" si="28"/>
        <v>n.a.</v>
      </c>
      <c r="L42" s="82"/>
      <c r="M42" s="61">
        <v>6.0</v>
      </c>
      <c r="N42" s="51"/>
      <c r="O42" s="51"/>
      <c r="P42" s="51"/>
      <c r="Q42" s="51"/>
      <c r="R42" s="51"/>
      <c r="S42" s="51"/>
      <c r="T42" s="51"/>
      <c r="U42" s="51"/>
      <c r="V42" s="51"/>
      <c r="W42" s="42"/>
      <c r="X42" s="42"/>
      <c r="Y42" s="42"/>
    </row>
    <row r="43">
      <c r="A43" s="52"/>
      <c r="B43" s="21"/>
      <c r="C43" s="85" t="str">
        <f>'2'!E12</f>
        <v>n.a.</v>
      </c>
      <c r="D43" s="83"/>
      <c r="E43" s="83"/>
      <c r="F43" s="83"/>
      <c r="G43" s="83"/>
      <c r="H43" s="83"/>
      <c r="I43" s="54" t="str">
        <f t="shared" si="27"/>
        <v/>
      </c>
      <c r="J43" s="83"/>
      <c r="K43" s="55" t="str">
        <f t="shared" si="28"/>
        <v>n.a.</v>
      </c>
      <c r="L43" s="84"/>
      <c r="M43" s="56">
        <v>7.0</v>
      </c>
      <c r="N43" s="57"/>
      <c r="O43" s="57"/>
      <c r="P43" s="57"/>
      <c r="Q43" s="57"/>
      <c r="R43" s="57"/>
      <c r="S43" s="57"/>
      <c r="T43" s="57"/>
      <c r="U43" s="57"/>
      <c r="V43" s="57"/>
      <c r="W43" s="43"/>
      <c r="X43" s="43"/>
      <c r="Y43" s="43"/>
    </row>
    <row r="44">
      <c r="A44" s="58"/>
      <c r="B44" s="16"/>
      <c r="C44" s="85" t="str">
        <f>'2'!F12</f>
        <v>n.a.</v>
      </c>
      <c r="D44" s="81"/>
      <c r="E44" s="81"/>
      <c r="F44" s="81"/>
      <c r="G44" s="81"/>
      <c r="H44" s="81"/>
      <c r="I44" s="59" t="str">
        <f t="shared" si="27"/>
        <v/>
      </c>
      <c r="J44" s="81"/>
      <c r="K44" s="60" t="str">
        <f t="shared" si="28"/>
        <v>n.a.</v>
      </c>
      <c r="L44" s="82"/>
      <c r="M44" s="61">
        <v>8.0</v>
      </c>
      <c r="N44" s="51"/>
      <c r="O44" s="51"/>
      <c r="P44" s="51"/>
      <c r="Q44" s="51"/>
      <c r="R44" s="51"/>
      <c r="S44" s="51"/>
      <c r="T44" s="51"/>
      <c r="U44" s="51"/>
      <c r="V44" s="51"/>
      <c r="W44" s="42"/>
      <c r="X44" s="42"/>
      <c r="Y44" s="42"/>
    </row>
    <row r="45">
      <c r="A45" s="52"/>
      <c r="B45" s="21"/>
      <c r="C45" s="85" t="str">
        <f>'2'!G12</f>
        <v>n.a.</v>
      </c>
      <c r="D45" s="83"/>
      <c r="E45" s="83"/>
      <c r="F45" s="83"/>
      <c r="G45" s="83"/>
      <c r="H45" s="83"/>
      <c r="I45" s="54" t="str">
        <f t="shared" si="27"/>
        <v/>
      </c>
      <c r="J45" s="83"/>
      <c r="K45" s="55" t="str">
        <f t="shared" si="28"/>
        <v>n.a.</v>
      </c>
      <c r="L45" s="84"/>
      <c r="M45" s="56">
        <v>9.0</v>
      </c>
      <c r="N45" s="57"/>
      <c r="O45" s="57"/>
      <c r="P45" s="57"/>
      <c r="Q45" s="57"/>
      <c r="R45" s="57"/>
      <c r="S45" s="57"/>
      <c r="T45" s="57"/>
      <c r="U45" s="57"/>
      <c r="V45" s="57"/>
      <c r="W45" s="43"/>
      <c r="X45" s="43"/>
      <c r="Y45" s="43"/>
    </row>
    <row r="46">
      <c r="A46" s="65"/>
      <c r="B46" s="66"/>
      <c r="C46" s="86" t="str">
        <f>'2'!H12</f>
        <v>n.a.</v>
      </c>
      <c r="D46" s="87"/>
      <c r="E46" s="87"/>
      <c r="F46" s="87"/>
      <c r="G46" s="87"/>
      <c r="H46" s="87"/>
      <c r="I46" s="68" t="str">
        <f t="shared" si="27"/>
        <v/>
      </c>
      <c r="J46" s="87"/>
      <c r="K46" s="69" t="str">
        <f t="shared" si="28"/>
        <v>n.a.</v>
      </c>
      <c r="L46" s="88"/>
      <c r="M46" s="89">
        <v>10.0</v>
      </c>
      <c r="N46" s="71"/>
      <c r="O46" s="71"/>
      <c r="P46" s="71"/>
      <c r="Q46" s="71"/>
      <c r="R46" s="71"/>
      <c r="S46" s="71"/>
      <c r="T46" s="71"/>
      <c r="U46" s="71"/>
      <c r="V46" s="51"/>
      <c r="W46" s="42"/>
      <c r="X46" s="42"/>
      <c r="Y46" s="42"/>
    </row>
    <row r="47">
      <c r="A47" s="72">
        <v>16.0</v>
      </c>
      <c r="B47" s="73"/>
      <c r="C47" s="74" t="str">
        <f>'1'!C18</f>
        <v>application domain independent</v>
      </c>
      <c r="D47" s="75"/>
      <c r="E47" s="75"/>
      <c r="F47" s="75"/>
      <c r="G47" s="75" t="str">
        <f>IFERROR(__xludf.DUMMYFUNCTION("IFNA(UNIQUE(FILTER(C47:C56, C47:C56&lt;&gt;""n.a."")),""n.a."")"),"application domain independent")</f>
        <v>application domain independent</v>
      </c>
      <c r="H47" s="75"/>
      <c r="I47" s="76" t="str">
        <f t="shared" si="27"/>
        <v>application domain independent</v>
      </c>
      <c r="J47" s="75"/>
      <c r="K47" s="77" t="str">
        <f t="shared" si="28"/>
        <v>application domain independent</v>
      </c>
      <c r="L47" s="78"/>
      <c r="M47" s="79">
        <v>1.0</v>
      </c>
      <c r="N47" s="57"/>
      <c r="O47" s="57"/>
      <c r="P47" s="57"/>
      <c r="Q47" s="57"/>
      <c r="R47" s="57"/>
      <c r="S47" s="57"/>
      <c r="T47" s="57"/>
      <c r="U47" s="57"/>
      <c r="V47" s="57"/>
      <c r="W47" s="43"/>
      <c r="X47" s="43"/>
      <c r="Y47" s="43"/>
    </row>
    <row r="48">
      <c r="A48" s="58"/>
      <c r="B48" s="16"/>
      <c r="C48" s="80" t="str">
        <f>'1'!D18</f>
        <v>n.a.</v>
      </c>
      <c r="D48" s="81"/>
      <c r="E48" s="81"/>
      <c r="F48" s="81"/>
      <c r="G48" s="81"/>
      <c r="H48" s="81"/>
      <c r="I48" s="59" t="str">
        <f t="shared" si="27"/>
        <v/>
      </c>
      <c r="J48" s="81"/>
      <c r="K48" s="60" t="str">
        <f t="shared" si="28"/>
        <v>n.a.</v>
      </c>
      <c r="L48" s="82"/>
      <c r="M48" s="61">
        <v>2.0</v>
      </c>
      <c r="N48" s="51"/>
      <c r="O48" s="51"/>
      <c r="P48" s="51"/>
      <c r="Q48" s="51"/>
      <c r="R48" s="51"/>
      <c r="S48" s="51"/>
      <c r="T48" s="51"/>
      <c r="U48" s="51"/>
      <c r="V48" s="51"/>
      <c r="W48" s="42"/>
      <c r="X48" s="42"/>
      <c r="Y48" s="42"/>
    </row>
    <row r="49">
      <c r="A49" s="52"/>
      <c r="B49" s="21"/>
      <c r="C49" s="80" t="str">
        <f>'1'!E18</f>
        <v>n.a.</v>
      </c>
      <c r="D49" s="83"/>
      <c r="E49" s="83"/>
      <c r="F49" s="83"/>
      <c r="G49" s="83"/>
      <c r="H49" s="83"/>
      <c r="I49" s="54" t="str">
        <f t="shared" si="27"/>
        <v/>
      </c>
      <c r="J49" s="83"/>
      <c r="K49" s="55" t="str">
        <f t="shared" si="28"/>
        <v>n.a.</v>
      </c>
      <c r="L49" s="84"/>
      <c r="M49" s="56">
        <v>3.0</v>
      </c>
      <c r="N49" s="57"/>
      <c r="O49" s="57"/>
      <c r="P49" s="57"/>
      <c r="Q49" s="57"/>
      <c r="R49" s="57"/>
      <c r="S49" s="57"/>
      <c r="T49" s="57"/>
      <c r="U49" s="57"/>
      <c r="V49" s="57"/>
      <c r="W49" s="43"/>
      <c r="X49" s="43"/>
      <c r="Y49" s="43"/>
    </row>
    <row r="50">
      <c r="A50" s="58"/>
      <c r="B50" s="16"/>
      <c r="C50" s="80" t="str">
        <f>'1'!F18</f>
        <v>n.a.</v>
      </c>
      <c r="D50" s="81"/>
      <c r="E50" s="81"/>
      <c r="F50" s="81"/>
      <c r="G50" s="81"/>
      <c r="H50" s="81"/>
      <c r="I50" s="59" t="str">
        <f t="shared" si="27"/>
        <v/>
      </c>
      <c r="J50" s="81"/>
      <c r="K50" s="60" t="str">
        <f t="shared" si="28"/>
        <v>n.a.</v>
      </c>
      <c r="L50" s="82"/>
      <c r="M50" s="61">
        <v>4.0</v>
      </c>
      <c r="N50" s="51"/>
      <c r="O50" s="51"/>
      <c r="P50" s="51"/>
      <c r="Q50" s="51"/>
      <c r="R50" s="51"/>
      <c r="S50" s="51"/>
      <c r="T50" s="51"/>
      <c r="U50" s="51"/>
      <c r="V50" s="51"/>
      <c r="W50" s="42"/>
      <c r="X50" s="42"/>
      <c r="Y50" s="42"/>
    </row>
    <row r="51">
      <c r="A51" s="52"/>
      <c r="B51" s="21"/>
      <c r="C51" s="80" t="str">
        <f>'1'!G18</f>
        <v>n.a.</v>
      </c>
      <c r="D51" s="83"/>
      <c r="E51" s="83"/>
      <c r="F51" s="83"/>
      <c r="G51" s="83"/>
      <c r="H51" s="83"/>
      <c r="I51" s="54" t="str">
        <f t="shared" si="27"/>
        <v/>
      </c>
      <c r="J51" s="83"/>
      <c r="K51" s="55" t="str">
        <f t="shared" si="28"/>
        <v>n.a.</v>
      </c>
      <c r="L51" s="84"/>
      <c r="M51" s="56">
        <v>5.0</v>
      </c>
      <c r="N51" s="57"/>
      <c r="O51" s="57"/>
      <c r="P51" s="57"/>
      <c r="Q51" s="57"/>
      <c r="R51" s="57"/>
      <c r="S51" s="57"/>
      <c r="T51" s="57"/>
      <c r="U51" s="57"/>
      <c r="V51" s="57"/>
      <c r="W51" s="43"/>
      <c r="X51" s="43"/>
      <c r="Y51" s="43"/>
    </row>
    <row r="52">
      <c r="A52" s="58"/>
      <c r="B52" s="16"/>
      <c r="C52" s="85" t="str">
        <f>'2'!D18</f>
        <v>application domain independent</v>
      </c>
      <c r="D52" s="81"/>
      <c r="E52" s="81"/>
      <c r="F52" s="81"/>
      <c r="G52" s="81"/>
      <c r="H52" s="81"/>
      <c r="I52" s="59" t="str">
        <f t="shared" si="27"/>
        <v/>
      </c>
      <c r="J52" s="81"/>
      <c r="K52" s="60" t="str">
        <f t="shared" si="28"/>
        <v>n.a.</v>
      </c>
      <c r="L52" s="82"/>
      <c r="M52" s="61">
        <v>6.0</v>
      </c>
      <c r="N52" s="51"/>
      <c r="O52" s="51"/>
      <c r="P52" s="51"/>
      <c r="Q52" s="51"/>
      <c r="R52" s="51"/>
      <c r="S52" s="51"/>
      <c r="T52" s="51"/>
      <c r="U52" s="51"/>
      <c r="V52" s="51"/>
      <c r="W52" s="42"/>
      <c r="X52" s="42"/>
      <c r="Y52" s="42"/>
    </row>
    <row r="53">
      <c r="A53" s="52"/>
      <c r="B53" s="21"/>
      <c r="C53" s="85" t="str">
        <f>'2'!E18</f>
        <v>n.a.</v>
      </c>
      <c r="D53" s="83"/>
      <c r="E53" s="83"/>
      <c r="F53" s="83"/>
      <c r="G53" s="83"/>
      <c r="H53" s="83"/>
      <c r="I53" s="54" t="str">
        <f t="shared" si="27"/>
        <v/>
      </c>
      <c r="J53" s="83"/>
      <c r="K53" s="55" t="str">
        <f t="shared" si="28"/>
        <v>n.a.</v>
      </c>
      <c r="L53" s="84"/>
      <c r="M53" s="56">
        <v>7.0</v>
      </c>
      <c r="N53" s="57"/>
      <c r="O53" s="57"/>
      <c r="P53" s="57"/>
      <c r="Q53" s="57"/>
      <c r="R53" s="57"/>
      <c r="S53" s="57"/>
      <c r="T53" s="57"/>
      <c r="U53" s="57"/>
      <c r="V53" s="57"/>
      <c r="W53" s="43"/>
      <c r="X53" s="43"/>
      <c r="Y53" s="43"/>
    </row>
    <row r="54">
      <c r="A54" s="58"/>
      <c r="B54" s="16"/>
      <c r="C54" s="85" t="str">
        <f>'2'!F18</f>
        <v>n.a.</v>
      </c>
      <c r="D54" s="81"/>
      <c r="E54" s="81"/>
      <c r="F54" s="81"/>
      <c r="G54" s="81"/>
      <c r="H54" s="81"/>
      <c r="I54" s="59" t="str">
        <f t="shared" si="27"/>
        <v/>
      </c>
      <c r="J54" s="81"/>
      <c r="K54" s="60" t="str">
        <f t="shared" si="28"/>
        <v>n.a.</v>
      </c>
      <c r="L54" s="82"/>
      <c r="M54" s="61">
        <v>8.0</v>
      </c>
      <c r="N54" s="51"/>
      <c r="O54" s="51"/>
      <c r="P54" s="51"/>
      <c r="Q54" s="51"/>
      <c r="R54" s="51"/>
      <c r="S54" s="51"/>
      <c r="T54" s="51"/>
      <c r="U54" s="51"/>
      <c r="V54" s="51"/>
      <c r="W54" s="42"/>
      <c r="X54" s="42"/>
      <c r="Y54" s="42"/>
    </row>
    <row r="55">
      <c r="A55" s="52"/>
      <c r="B55" s="21"/>
      <c r="C55" s="85" t="str">
        <f>'2'!G18</f>
        <v>n.a.</v>
      </c>
      <c r="D55" s="83"/>
      <c r="E55" s="83"/>
      <c r="F55" s="83"/>
      <c r="G55" s="83"/>
      <c r="H55" s="83"/>
      <c r="I55" s="54" t="str">
        <f t="shared" si="27"/>
        <v/>
      </c>
      <c r="J55" s="83"/>
      <c r="K55" s="55" t="str">
        <f t="shared" si="28"/>
        <v>n.a.</v>
      </c>
      <c r="L55" s="84"/>
      <c r="M55" s="56">
        <v>9.0</v>
      </c>
      <c r="N55" s="57"/>
      <c r="O55" s="57"/>
      <c r="P55" s="57"/>
      <c r="Q55" s="57"/>
      <c r="R55" s="57"/>
      <c r="S55" s="57"/>
      <c r="T55" s="57"/>
      <c r="U55" s="57"/>
      <c r="V55" s="57"/>
      <c r="W55" s="43"/>
      <c r="X55" s="43"/>
      <c r="Y55" s="43"/>
    </row>
    <row r="56">
      <c r="A56" s="65"/>
      <c r="B56" s="66"/>
      <c r="C56" s="86" t="str">
        <f>'2'!H18</f>
        <v>n.a.</v>
      </c>
      <c r="D56" s="87"/>
      <c r="E56" s="87"/>
      <c r="F56" s="87"/>
      <c r="G56" s="87"/>
      <c r="H56" s="87"/>
      <c r="I56" s="68" t="str">
        <f t="shared" si="27"/>
        <v/>
      </c>
      <c r="J56" s="87"/>
      <c r="K56" s="69" t="str">
        <f t="shared" si="28"/>
        <v>n.a.</v>
      </c>
      <c r="L56" s="88"/>
      <c r="M56" s="89">
        <v>10.0</v>
      </c>
      <c r="N56" s="51"/>
      <c r="O56" s="51"/>
      <c r="P56" s="51"/>
      <c r="Q56" s="51"/>
      <c r="R56" s="51"/>
      <c r="S56" s="51"/>
      <c r="T56" s="51"/>
      <c r="U56" s="51"/>
      <c r="V56" s="51"/>
      <c r="W56" s="42"/>
      <c r="X56" s="42"/>
      <c r="Y56" s="42"/>
    </row>
    <row r="57">
      <c r="A57" s="72">
        <v>17.0</v>
      </c>
      <c r="B57" s="73"/>
      <c r="C57" s="74" t="str">
        <f>IF(ISBLANK('1'!C19),"n.a.",'1'!C19)</f>
        <v>Monitoring</v>
      </c>
      <c r="D57" s="90"/>
      <c r="E57" s="90"/>
      <c r="F57" s="90"/>
      <c r="G57" s="75" t="str">
        <f>IFERROR(__xludf.DUMMYFUNCTION("IFNA(UNIQUE(FILTER(C57:C66, C57:C66&lt;&gt;""n.a."")),""n.a."")"),"Monitoring")</f>
        <v>Monitoring</v>
      </c>
      <c r="H57" s="90"/>
      <c r="I57" s="76" t="str">
        <f t="shared" si="27"/>
        <v>Monitoring</v>
      </c>
      <c r="J57" s="90"/>
      <c r="K57" s="77" t="str">
        <f t="shared" si="28"/>
        <v>Monitoring</v>
      </c>
      <c r="L57" s="91"/>
      <c r="M57" s="79">
        <v>1.0</v>
      </c>
      <c r="N57" s="57"/>
      <c r="O57" s="57"/>
      <c r="P57" s="57"/>
      <c r="Q57" s="57"/>
      <c r="R57" s="57"/>
      <c r="S57" s="57"/>
      <c r="T57" s="57"/>
      <c r="U57" s="57"/>
      <c r="V57" s="57"/>
      <c r="W57" s="43"/>
      <c r="X57" s="43"/>
      <c r="Y57" s="43"/>
    </row>
    <row r="58">
      <c r="A58" s="58"/>
      <c r="B58" s="16"/>
      <c r="C58" s="80" t="str">
        <f>IF(ISBLANK('1'!D19),"n.a.",'1'!D19)</f>
        <v>Computational modeling</v>
      </c>
      <c r="D58" s="81"/>
      <c r="E58" s="81"/>
      <c r="F58" s="81"/>
      <c r="G58" s="81" t="str">
        <f>IFERROR(__xludf.DUMMYFUNCTION("""COMPUTED_VALUE"""),"Computational modeling")</f>
        <v>Computational modeling</v>
      </c>
      <c r="H58" s="81"/>
      <c r="I58" s="59" t="str">
        <f t="shared" si="27"/>
        <v>Computational modeling</v>
      </c>
      <c r="J58" s="81"/>
      <c r="K58" s="60" t="str">
        <f t="shared" si="28"/>
        <v>Computational modeling</v>
      </c>
      <c r="L58" s="82"/>
      <c r="M58" s="61">
        <v>2.0</v>
      </c>
      <c r="N58" s="51"/>
      <c r="O58" s="51"/>
      <c r="P58" s="51"/>
      <c r="Q58" s="51"/>
      <c r="R58" s="51"/>
      <c r="S58" s="51"/>
      <c r="T58" s="51"/>
      <c r="U58" s="51"/>
      <c r="V58" s="51"/>
      <c r="W58" s="42"/>
      <c r="X58" s="42"/>
      <c r="Y58" s="42"/>
    </row>
    <row r="59">
      <c r="A59" s="52"/>
      <c r="B59" s="21"/>
      <c r="C59" s="80" t="str">
        <f>IF(ISBLANK('1'!E19),"n.a.",'1'!E19)</f>
        <v>Data models</v>
      </c>
      <c r="D59" s="83"/>
      <c r="E59" s="83"/>
      <c r="F59" s="83"/>
      <c r="G59" s="83" t="str">
        <f>IFERROR(__xludf.DUMMYFUNCTION("""COMPUTED_VALUE"""),"Data models")</f>
        <v>Data models</v>
      </c>
      <c r="H59" s="83"/>
      <c r="I59" s="54" t="str">
        <f t="shared" si="27"/>
        <v>Data models</v>
      </c>
      <c r="J59" s="83"/>
      <c r="K59" s="55" t="str">
        <f t="shared" si="28"/>
        <v>Data models</v>
      </c>
      <c r="L59" s="84"/>
      <c r="M59" s="56">
        <v>3.0</v>
      </c>
      <c r="N59" s="57"/>
      <c r="O59" s="57"/>
      <c r="P59" s="57"/>
      <c r="Q59" s="57"/>
      <c r="R59" s="57"/>
      <c r="S59" s="57"/>
      <c r="T59" s="57"/>
      <c r="U59" s="57"/>
      <c r="V59" s="57"/>
      <c r="W59" s="43"/>
      <c r="X59" s="43"/>
      <c r="Y59" s="43"/>
    </row>
    <row r="60">
      <c r="A60" s="58"/>
      <c r="B60" s="16"/>
      <c r="C60" s="80" t="str">
        <f>IF(ISBLANK('1'!F19),"n.a.",'1'!F19)</f>
        <v>Real-time systems</v>
      </c>
      <c r="D60" s="81"/>
      <c r="E60" s="81"/>
      <c r="F60" s="81"/>
      <c r="G60" s="81" t="str">
        <f>IFERROR(__xludf.DUMMYFUNCTION("""COMPUTED_VALUE"""),"Real-time systems")</f>
        <v>Real-time systems</v>
      </c>
      <c r="H60" s="81"/>
      <c r="I60" s="59" t="str">
        <f t="shared" si="27"/>
        <v>Real-time systems</v>
      </c>
      <c r="J60" s="81"/>
      <c r="K60" s="60" t="str">
        <f t="shared" si="28"/>
        <v>Real-time systems</v>
      </c>
      <c r="L60" s="82"/>
      <c r="M60" s="61">
        <v>4.0</v>
      </c>
      <c r="N60" s="51"/>
      <c r="O60" s="51"/>
      <c r="P60" s="51"/>
      <c r="Q60" s="51"/>
      <c r="R60" s="51"/>
      <c r="S60" s="51"/>
      <c r="T60" s="51"/>
      <c r="U60" s="51"/>
      <c r="V60" s="51"/>
      <c r="W60" s="42"/>
      <c r="X60" s="42"/>
      <c r="Y60" s="42"/>
    </row>
    <row r="61">
      <c r="A61" s="52"/>
      <c r="B61" s="21"/>
      <c r="C61" s="80" t="str">
        <f>IF(ISBLANK('1'!G19),"n.a.",'1'!G19)</f>
        <v>Mathematical model</v>
      </c>
      <c r="D61" s="83"/>
      <c r="E61" s="83"/>
      <c r="F61" s="83"/>
      <c r="G61" s="83" t="str">
        <f>IFERROR(__xludf.DUMMYFUNCTION("""COMPUTED_VALUE"""),"Mathematical model")</f>
        <v>Mathematical model</v>
      </c>
      <c r="H61" s="83"/>
      <c r="I61" s="54" t="str">
        <f t="shared" si="27"/>
        <v>Mathematical model</v>
      </c>
      <c r="J61" s="83"/>
      <c r="K61" s="55" t="str">
        <f t="shared" si="28"/>
        <v>Mathematical model</v>
      </c>
      <c r="L61" s="84"/>
      <c r="M61" s="56">
        <v>5.0</v>
      </c>
      <c r="N61" s="57"/>
      <c r="O61" s="57"/>
      <c r="P61" s="57"/>
      <c r="Q61" s="57"/>
      <c r="R61" s="57"/>
      <c r="S61" s="57"/>
      <c r="T61" s="57"/>
      <c r="U61" s="57"/>
      <c r="V61" s="57"/>
      <c r="W61" s="43"/>
      <c r="X61" s="43"/>
      <c r="Y61" s="43"/>
    </row>
    <row r="62">
      <c r="A62" s="58"/>
      <c r="B62" s="16"/>
      <c r="C62" s="85" t="str">
        <f>IF(ISBLANK('2'!D19),"n.a.",'2'!D19)</f>
        <v>n.a.</v>
      </c>
      <c r="D62" s="81"/>
      <c r="E62" s="81"/>
      <c r="F62" s="81"/>
      <c r="G62" s="81"/>
      <c r="H62" s="81"/>
      <c r="I62" s="59" t="str">
        <f t="shared" si="27"/>
        <v/>
      </c>
      <c r="J62" s="81"/>
      <c r="K62" s="60" t="str">
        <f t="shared" si="28"/>
        <v>n.a.</v>
      </c>
      <c r="L62" s="82"/>
      <c r="M62" s="61">
        <v>6.0</v>
      </c>
      <c r="N62" s="51"/>
      <c r="O62" s="51"/>
      <c r="P62" s="51"/>
      <c r="Q62" s="51"/>
      <c r="R62" s="51"/>
      <c r="S62" s="51"/>
      <c r="T62" s="51"/>
      <c r="U62" s="51"/>
      <c r="V62" s="51"/>
      <c r="W62" s="42"/>
      <c r="X62" s="42"/>
      <c r="Y62" s="42"/>
    </row>
    <row r="63">
      <c r="A63" s="52"/>
      <c r="B63" s="21"/>
      <c r="C63" s="85" t="str">
        <f>IF(ISBLANK('2'!E19),"n.a.",'2'!E19)</f>
        <v>n.a.</v>
      </c>
      <c r="D63" s="83"/>
      <c r="E63" s="83"/>
      <c r="F63" s="83"/>
      <c r="G63" s="83"/>
      <c r="H63" s="83"/>
      <c r="I63" s="54" t="str">
        <f t="shared" si="27"/>
        <v/>
      </c>
      <c r="J63" s="83"/>
      <c r="K63" s="55" t="str">
        <f t="shared" si="28"/>
        <v>n.a.</v>
      </c>
      <c r="L63" s="84"/>
      <c r="M63" s="56">
        <v>7.0</v>
      </c>
      <c r="N63" s="57"/>
      <c r="O63" s="57"/>
      <c r="P63" s="57"/>
      <c r="Q63" s="57"/>
      <c r="R63" s="57"/>
      <c r="S63" s="57"/>
      <c r="T63" s="57"/>
      <c r="U63" s="57"/>
      <c r="V63" s="57"/>
      <c r="W63" s="43"/>
      <c r="X63" s="43"/>
      <c r="Y63" s="43"/>
    </row>
    <row r="64">
      <c r="A64" s="58"/>
      <c r="B64" s="16"/>
      <c r="C64" s="85" t="str">
        <f>IF(ISBLANK('2'!F19),"n.a.",'2'!F19)</f>
        <v>n.a.</v>
      </c>
      <c r="D64" s="81"/>
      <c r="E64" s="81"/>
      <c r="F64" s="81"/>
      <c r="G64" s="81"/>
      <c r="H64" s="81"/>
      <c r="I64" s="59" t="str">
        <f t="shared" si="27"/>
        <v/>
      </c>
      <c r="J64" s="81"/>
      <c r="K64" s="60" t="str">
        <f t="shared" si="28"/>
        <v>n.a.</v>
      </c>
      <c r="L64" s="82"/>
      <c r="M64" s="61">
        <v>8.0</v>
      </c>
      <c r="N64" s="51"/>
      <c r="O64" s="51"/>
      <c r="P64" s="51"/>
      <c r="Q64" s="51"/>
      <c r="R64" s="51"/>
      <c r="S64" s="51"/>
      <c r="T64" s="51"/>
      <c r="U64" s="51"/>
      <c r="V64" s="51"/>
      <c r="W64" s="42"/>
      <c r="X64" s="42"/>
      <c r="Y64" s="42"/>
    </row>
    <row r="65">
      <c r="A65" s="52"/>
      <c r="B65" s="21"/>
      <c r="C65" s="85" t="str">
        <f>IF(ISBLANK('2'!G19),"n.a.",'2'!G19)</f>
        <v>n.a.</v>
      </c>
      <c r="D65" s="83"/>
      <c r="E65" s="83"/>
      <c r="F65" s="83"/>
      <c r="G65" s="83"/>
      <c r="H65" s="83"/>
      <c r="I65" s="54" t="str">
        <f t="shared" si="27"/>
        <v/>
      </c>
      <c r="J65" s="83"/>
      <c r="K65" s="55" t="str">
        <f t="shared" si="28"/>
        <v>n.a.</v>
      </c>
      <c r="L65" s="84"/>
      <c r="M65" s="56">
        <v>9.0</v>
      </c>
      <c r="N65" s="57"/>
      <c r="O65" s="57"/>
      <c r="P65" s="57"/>
      <c r="Q65" s="57"/>
      <c r="R65" s="57"/>
      <c r="S65" s="57"/>
      <c r="T65" s="57"/>
      <c r="U65" s="57"/>
      <c r="V65" s="57"/>
      <c r="W65" s="43"/>
      <c r="X65" s="43"/>
      <c r="Y65" s="43"/>
    </row>
    <row r="66">
      <c r="A66" s="65"/>
      <c r="B66" s="66"/>
      <c r="C66" s="86" t="str">
        <f>IF(ISBLANK('2'!H19),"n.a.",'2'!H19)</f>
        <v>n.a.</v>
      </c>
      <c r="D66" s="87"/>
      <c r="E66" s="87"/>
      <c r="F66" s="87"/>
      <c r="G66" s="87"/>
      <c r="H66" s="87"/>
      <c r="I66" s="68" t="str">
        <f t="shared" si="27"/>
        <v/>
      </c>
      <c r="J66" s="87"/>
      <c r="K66" s="69" t="str">
        <f t="shared" si="28"/>
        <v>n.a.</v>
      </c>
      <c r="L66" s="88"/>
      <c r="M66" s="89">
        <v>10.0</v>
      </c>
      <c r="N66" s="51"/>
      <c r="O66" s="51"/>
      <c r="P66" s="51"/>
      <c r="Q66" s="51"/>
      <c r="R66" s="51"/>
      <c r="S66" s="51"/>
      <c r="T66" s="51"/>
      <c r="U66" s="51"/>
      <c r="V66" s="51"/>
      <c r="W66" s="42"/>
      <c r="X66" s="42"/>
      <c r="Y66" s="42"/>
    </row>
    <row r="67">
      <c r="A67" s="72">
        <v>13.0</v>
      </c>
      <c r="B67" s="21">
        <v>1.0</v>
      </c>
      <c r="C67" s="13" t="str">
        <f>'1'!C13</f>
        <v>Conference</v>
      </c>
      <c r="D67" s="13" t="str">
        <f>'1'!D13</f>
        <v>2017 Design, Automation and Test in Europe (DATE)</v>
      </c>
      <c r="E67" s="54" t="str">
        <f t="shared" ref="E67:E68" si="29">CONCATENATE(C67,"---",D67)</f>
        <v>Conference---2017 Design, Automation and Test in Europe (DATE)</v>
      </c>
      <c r="F67" s="54"/>
      <c r="G67" s="54" t="str">
        <f>IFERROR(__xludf.DUMMYFUNCTION("IFNA(UNIQUE(FILTER(E67:E68, E67:E68&lt;&gt;""n.a"")),""n.a."")"),"Conference---2017 Design, Automation and Test in Europe (DATE)")</f>
        <v>Conference---2017 Design, Automation and Test in Europe (DATE)</v>
      </c>
      <c r="H67" s="54"/>
      <c r="I67" s="54" t="str">
        <f>IFERROR(__xludf.DUMMYFUNCTION("IFERROR(SPLIT($G67,""---""),"""")"),"Conference")</f>
        <v>Conference</v>
      </c>
      <c r="J67" s="54" t="str">
        <f>IFERROR(__xludf.DUMMYFUNCTION("""COMPUTED_VALUE"""),"2017 Design, Automation and Test in Europe (DATE)")</f>
        <v>2017 Design, Automation and Test in Europe (DATE)</v>
      </c>
      <c r="K67" s="55" t="str">
        <f t="shared" si="28"/>
        <v>Conference</v>
      </c>
      <c r="L67" s="55" t="str">
        <f>IF(NOT(J67=""),J67,"n.a.")</f>
        <v>2017 Design, Automation and Test in Europe (DATE)</v>
      </c>
      <c r="M67" s="56">
        <v>1.0</v>
      </c>
      <c r="N67" s="57"/>
      <c r="O67" s="57"/>
      <c r="P67" s="57"/>
      <c r="Q67" s="57"/>
      <c r="R67" s="57"/>
      <c r="S67" s="57"/>
      <c r="T67" s="57"/>
      <c r="U67" s="57"/>
      <c r="V67" s="57"/>
      <c r="W67" s="43"/>
      <c r="X67" s="43"/>
      <c r="Y67" s="43"/>
    </row>
    <row r="68">
      <c r="A68" s="65"/>
      <c r="B68" s="16">
        <v>2.0</v>
      </c>
      <c r="C68" s="18" t="str">
        <f>'2'!D13</f>
        <v>Conference</v>
      </c>
      <c r="D68" s="18" t="str">
        <f>'2'!E13</f>
        <v>DATE 2017</v>
      </c>
      <c r="E68" s="59" t="str">
        <f t="shared" si="29"/>
        <v>Conference---DATE 2017</v>
      </c>
      <c r="F68" s="59"/>
      <c r="G68" s="59" t="str">
        <f>IFERROR(__xludf.DUMMYFUNCTION("""COMPUTED_VALUE"""),"Conference---DATE 2017")</f>
        <v>Conference---DATE 2017</v>
      </c>
      <c r="H68" s="59"/>
      <c r="I68" s="59" t="str">
        <f>IFERROR(__xludf.DUMMYFUNCTION("IFERROR(SPLIT($G68,""---""),"""")"),"Conference")</f>
        <v>Conference</v>
      </c>
      <c r="J68" s="59" t="str">
        <f>IFERROR(__xludf.DUMMYFUNCTION("""COMPUTED_VALUE"""),"DATE 2017")</f>
        <v>DATE 2017</v>
      </c>
      <c r="K68" s="60" t="str">
        <f t="shared" si="28"/>
        <v>Conference</v>
      </c>
      <c r="L68" s="60"/>
      <c r="M68" s="61">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2" t="s">
        <v>31</v>
      </c>
      <c r="B1" s="92" t="s">
        <v>0</v>
      </c>
      <c r="C1" s="93" t="s">
        <v>1</v>
      </c>
      <c r="D1" s="94"/>
      <c r="E1" s="94"/>
      <c r="F1" s="94"/>
      <c r="G1" s="94"/>
      <c r="H1" s="94"/>
      <c r="I1" s="94"/>
      <c r="J1" s="94"/>
      <c r="K1" s="94"/>
      <c r="L1" s="94"/>
      <c r="M1" s="94"/>
      <c r="N1" s="94"/>
      <c r="O1" s="94"/>
      <c r="P1" s="94"/>
      <c r="Q1" s="94"/>
      <c r="R1" s="94"/>
      <c r="S1" s="94"/>
      <c r="T1" s="94"/>
      <c r="U1" s="94"/>
      <c r="V1" s="95" t="s">
        <v>2</v>
      </c>
    </row>
    <row r="2">
      <c r="A2" s="96" t="s">
        <v>32</v>
      </c>
      <c r="B2" s="97">
        <v>1.0</v>
      </c>
      <c r="C2" s="98" t="s">
        <v>6</v>
      </c>
      <c r="D2" s="99" t="s">
        <v>7</v>
      </c>
      <c r="E2" s="99" t="s">
        <v>8</v>
      </c>
      <c r="F2" s="99" t="s">
        <v>7</v>
      </c>
      <c r="G2" s="99" t="s">
        <v>8</v>
      </c>
      <c r="H2" s="99" t="s">
        <v>7</v>
      </c>
      <c r="I2" s="99" t="s">
        <v>8</v>
      </c>
      <c r="J2" s="99" t="s">
        <v>7</v>
      </c>
      <c r="K2" s="99" t="s">
        <v>8</v>
      </c>
      <c r="L2" s="99" t="s">
        <v>7</v>
      </c>
      <c r="M2" s="99" t="s">
        <v>8</v>
      </c>
      <c r="N2" s="99" t="s">
        <v>7</v>
      </c>
      <c r="O2" s="99" t="s">
        <v>8</v>
      </c>
      <c r="P2" s="99" t="s">
        <v>7</v>
      </c>
      <c r="Q2" s="99" t="s">
        <v>8</v>
      </c>
      <c r="R2" s="99" t="s">
        <v>7</v>
      </c>
      <c r="S2" s="99" t="s">
        <v>8</v>
      </c>
      <c r="T2" s="99" t="s">
        <v>7</v>
      </c>
      <c r="U2" s="99" t="s">
        <v>8</v>
      </c>
      <c r="V2" s="100" t="s">
        <v>33</v>
      </c>
    </row>
    <row r="3" ht="63.75" customHeight="1">
      <c r="B3" s="101"/>
      <c r="C3" s="101"/>
      <c r="D3" s="102" t="s">
        <v>34</v>
      </c>
      <c r="E3" s="102" t="s">
        <v>35</v>
      </c>
      <c r="F3" s="102" t="s">
        <v>36</v>
      </c>
      <c r="G3" s="102" t="s">
        <v>36</v>
      </c>
      <c r="H3" s="102" t="s">
        <v>36</v>
      </c>
      <c r="I3" s="102" t="s">
        <v>36</v>
      </c>
      <c r="J3" s="102" t="s">
        <v>36</v>
      </c>
      <c r="K3" s="102" t="s">
        <v>36</v>
      </c>
      <c r="L3" s="102" t="s">
        <v>36</v>
      </c>
      <c r="M3" s="102" t="s">
        <v>36</v>
      </c>
      <c r="N3" s="102" t="s">
        <v>36</v>
      </c>
      <c r="O3" s="102" t="s">
        <v>36</v>
      </c>
      <c r="P3" s="102" t="s">
        <v>36</v>
      </c>
      <c r="Q3" s="102" t="s">
        <v>36</v>
      </c>
      <c r="R3" s="102" t="s">
        <v>36</v>
      </c>
      <c r="S3" s="102" t="s">
        <v>36</v>
      </c>
      <c r="T3" s="102" t="s">
        <v>36</v>
      </c>
      <c r="U3" s="102" t="s">
        <v>36</v>
      </c>
      <c r="V3" s="103"/>
    </row>
    <row r="4">
      <c r="A4" s="96">
        <v>1.0</v>
      </c>
      <c r="B4" s="104">
        <v>2.0</v>
      </c>
      <c r="C4" s="105" t="s">
        <v>9</v>
      </c>
      <c r="D4" s="106" t="s">
        <v>37</v>
      </c>
      <c r="E4" s="107"/>
      <c r="F4" s="107"/>
      <c r="G4" s="107"/>
      <c r="H4" s="107"/>
      <c r="I4" s="107"/>
      <c r="J4" s="108"/>
      <c r="K4" s="108"/>
      <c r="L4" s="108"/>
      <c r="M4" s="108"/>
      <c r="N4" s="108"/>
      <c r="O4" s="108"/>
      <c r="P4" s="108"/>
      <c r="Q4" s="108"/>
      <c r="R4" s="108"/>
      <c r="S4" s="108"/>
      <c r="T4" s="108"/>
      <c r="U4" s="108"/>
      <c r="V4" s="109" t="s">
        <v>38</v>
      </c>
    </row>
    <row r="5">
      <c r="A5" s="110">
        <v>1.0</v>
      </c>
      <c r="B5" s="111">
        <v>3.0</v>
      </c>
      <c r="C5" s="112" t="s">
        <v>10</v>
      </c>
      <c r="D5" s="113" t="s">
        <v>37</v>
      </c>
      <c r="E5" s="114"/>
      <c r="F5" s="114"/>
      <c r="G5" s="114"/>
      <c r="H5" s="114"/>
      <c r="I5" s="114"/>
      <c r="J5" s="115"/>
      <c r="K5" s="115"/>
      <c r="L5" s="115"/>
      <c r="M5" s="115"/>
      <c r="N5" s="115"/>
      <c r="O5" s="115"/>
      <c r="P5" s="115"/>
      <c r="Q5" s="115"/>
      <c r="R5" s="115"/>
      <c r="S5" s="115"/>
      <c r="T5" s="115"/>
      <c r="U5" s="115"/>
      <c r="V5" s="116" t="s">
        <v>38</v>
      </c>
    </row>
    <row r="6">
      <c r="A6" s="96">
        <v>1.0</v>
      </c>
      <c r="B6" s="104">
        <v>4.0</v>
      </c>
      <c r="C6" s="105" t="s">
        <v>11</v>
      </c>
      <c r="D6" s="106" t="s">
        <v>37</v>
      </c>
      <c r="E6" s="114"/>
      <c r="F6" s="114"/>
      <c r="G6" s="114"/>
      <c r="H6" s="114"/>
      <c r="I6" s="114"/>
      <c r="J6" s="115"/>
      <c r="K6" s="115"/>
      <c r="L6" s="115"/>
      <c r="M6" s="115"/>
      <c r="N6" s="115"/>
      <c r="O6" s="115"/>
      <c r="P6" s="115"/>
      <c r="Q6" s="115"/>
      <c r="R6" s="115"/>
      <c r="S6" s="115"/>
      <c r="T6" s="115"/>
      <c r="U6" s="115"/>
      <c r="V6" s="109" t="s">
        <v>38</v>
      </c>
    </row>
    <row r="7">
      <c r="A7" s="110">
        <v>1.0</v>
      </c>
      <c r="B7" s="117">
        <v>5.0</v>
      </c>
      <c r="C7" s="118" t="s">
        <v>12</v>
      </c>
      <c r="D7" s="119" t="s">
        <v>37</v>
      </c>
      <c r="E7" s="120"/>
      <c r="F7" s="120"/>
      <c r="G7" s="120"/>
      <c r="H7" s="120"/>
      <c r="I7" s="120"/>
      <c r="J7" s="115"/>
      <c r="K7" s="115"/>
      <c r="L7" s="115"/>
      <c r="M7" s="115"/>
      <c r="N7" s="115"/>
      <c r="O7" s="115"/>
      <c r="P7" s="115"/>
      <c r="Q7" s="115"/>
      <c r="R7" s="115"/>
      <c r="S7" s="115"/>
      <c r="T7" s="115"/>
      <c r="U7" s="115"/>
      <c r="V7" s="116" t="s">
        <v>38</v>
      </c>
    </row>
    <row r="8">
      <c r="A8" s="96">
        <v>1.0</v>
      </c>
      <c r="B8" s="121">
        <v>6.0</v>
      </c>
      <c r="C8" s="122" t="s">
        <v>13</v>
      </c>
      <c r="D8" s="123" t="s">
        <v>37</v>
      </c>
      <c r="E8" s="120"/>
      <c r="F8" s="120"/>
      <c r="G8" s="120"/>
      <c r="H8" s="120"/>
      <c r="I8" s="120"/>
      <c r="J8" s="115"/>
      <c r="K8" s="115"/>
      <c r="L8" s="115"/>
      <c r="M8" s="115"/>
      <c r="N8" s="115"/>
      <c r="O8" s="115"/>
      <c r="P8" s="115"/>
      <c r="Q8" s="115"/>
      <c r="R8" s="115"/>
      <c r="S8" s="115"/>
      <c r="T8" s="115"/>
      <c r="U8" s="115"/>
      <c r="V8" s="109" t="s">
        <v>38</v>
      </c>
    </row>
    <row r="9">
      <c r="A9" s="110">
        <v>1.0</v>
      </c>
      <c r="B9" s="117">
        <v>7.0</v>
      </c>
      <c r="C9" s="118" t="s">
        <v>14</v>
      </c>
      <c r="D9" s="119" t="s">
        <v>39</v>
      </c>
      <c r="E9" s="120"/>
      <c r="F9" s="120"/>
      <c r="G9" s="120"/>
      <c r="H9" s="120"/>
      <c r="I9" s="120"/>
      <c r="J9" s="115"/>
      <c r="K9" s="115"/>
      <c r="L9" s="115"/>
      <c r="M9" s="115"/>
      <c r="N9" s="115"/>
      <c r="O9" s="115"/>
      <c r="P9" s="115"/>
      <c r="Q9" s="115"/>
      <c r="R9" s="115"/>
      <c r="S9" s="115"/>
      <c r="T9" s="115"/>
      <c r="U9" s="115"/>
      <c r="V9" s="116" t="s">
        <v>38</v>
      </c>
    </row>
    <row r="10">
      <c r="A10" s="96">
        <v>2.0</v>
      </c>
      <c r="B10" s="121">
        <v>8.0</v>
      </c>
      <c r="C10" s="121" t="s">
        <v>15</v>
      </c>
      <c r="D10" s="123">
        <v>1.0</v>
      </c>
      <c r="E10" s="124"/>
      <c r="F10" s="124"/>
      <c r="G10" s="124"/>
      <c r="H10" s="124"/>
      <c r="I10" s="124"/>
      <c r="J10" s="108"/>
      <c r="K10" s="108"/>
      <c r="L10" s="108"/>
      <c r="M10" s="108"/>
      <c r="N10" s="108"/>
      <c r="O10" s="108"/>
      <c r="P10" s="108"/>
      <c r="Q10" s="108"/>
      <c r="R10" s="108"/>
      <c r="S10" s="108"/>
      <c r="T10" s="108"/>
      <c r="U10" s="108"/>
      <c r="V10" s="109" t="s">
        <v>40</v>
      </c>
    </row>
    <row r="11">
      <c r="A11" s="110">
        <v>2.0</v>
      </c>
      <c r="B11" s="117">
        <v>9.0</v>
      </c>
      <c r="C11" s="125" t="s">
        <v>16</v>
      </c>
      <c r="D11" s="126" t="s">
        <v>36</v>
      </c>
      <c r="E11" s="124"/>
      <c r="F11" s="124"/>
      <c r="G11" s="124"/>
      <c r="H11" s="124"/>
      <c r="I11" s="124"/>
      <c r="J11" s="108"/>
      <c r="K11" s="108"/>
      <c r="L11" s="108"/>
      <c r="M11" s="108"/>
      <c r="N11" s="108"/>
      <c r="O11" s="108"/>
      <c r="P11" s="108"/>
      <c r="Q11" s="108"/>
      <c r="R11" s="108"/>
      <c r="S11" s="108"/>
      <c r="T11" s="108"/>
      <c r="U11" s="108"/>
      <c r="V11" s="116" t="s">
        <v>41</v>
      </c>
    </row>
    <row r="12">
      <c r="A12" s="96" t="s">
        <v>32</v>
      </c>
      <c r="B12" s="121">
        <v>10.0</v>
      </c>
      <c r="C12" s="121" t="s">
        <v>17</v>
      </c>
      <c r="D12" s="123" t="s">
        <v>36</v>
      </c>
      <c r="E12" s="123" t="s">
        <v>36</v>
      </c>
      <c r="F12" s="123" t="s">
        <v>36</v>
      </c>
      <c r="G12" s="123" t="s">
        <v>36</v>
      </c>
      <c r="H12" s="123" t="s">
        <v>36</v>
      </c>
      <c r="I12" s="124"/>
      <c r="J12" s="108"/>
      <c r="K12" s="108"/>
      <c r="L12" s="108"/>
      <c r="M12" s="108"/>
      <c r="N12" s="108"/>
      <c r="O12" s="108"/>
      <c r="P12" s="108"/>
      <c r="Q12" s="108"/>
      <c r="R12" s="108"/>
      <c r="S12" s="108"/>
      <c r="T12" s="108"/>
      <c r="U12" s="108"/>
      <c r="V12" s="109" t="s">
        <v>38</v>
      </c>
    </row>
    <row r="13">
      <c r="A13" s="110">
        <v>3.0</v>
      </c>
      <c r="B13" s="117">
        <v>11.0</v>
      </c>
      <c r="C13" s="117" t="s">
        <v>18</v>
      </c>
      <c r="D13" s="119" t="s">
        <v>42</v>
      </c>
      <c r="E13" s="127" t="s">
        <v>43</v>
      </c>
      <c r="F13" s="128"/>
      <c r="G13" s="128"/>
      <c r="H13" s="124"/>
      <c r="I13" s="124"/>
      <c r="J13" s="108"/>
      <c r="K13" s="108"/>
      <c r="L13" s="108"/>
      <c r="M13" s="108"/>
      <c r="N13" s="108"/>
      <c r="O13" s="108"/>
      <c r="P13" s="108"/>
      <c r="Q13" s="108"/>
      <c r="R13" s="108"/>
      <c r="S13" s="108"/>
      <c r="T13" s="108"/>
      <c r="U13" s="108"/>
      <c r="V13" s="116" t="s">
        <v>44</v>
      </c>
    </row>
    <row r="14">
      <c r="A14" s="96">
        <v>1.0</v>
      </c>
      <c r="B14" s="121">
        <v>12.0</v>
      </c>
      <c r="C14" s="121" t="s">
        <v>19</v>
      </c>
      <c r="D14" s="129" t="s">
        <v>37</v>
      </c>
      <c r="E14" s="130">
        <f>IF(OR(EXACT(D7,"Y")),1,0)</f>
        <v>0</v>
      </c>
      <c r="F14" s="130">
        <f>IF(OR(EXACT(D9,"Y")),1,0)</f>
        <v>1</v>
      </c>
      <c r="G14" s="130">
        <f t="shared" ref="G14:G16" si="1">E14+F14</f>
        <v>1</v>
      </c>
      <c r="H14" s="131"/>
      <c r="I14" s="124"/>
      <c r="J14" s="108"/>
      <c r="K14" s="108"/>
      <c r="L14" s="108"/>
      <c r="M14" s="108"/>
      <c r="N14" s="108"/>
      <c r="O14" s="108"/>
      <c r="P14" s="108"/>
      <c r="Q14" s="108"/>
      <c r="R14" s="108"/>
      <c r="S14" s="108"/>
      <c r="T14" s="108"/>
      <c r="U14" s="108"/>
      <c r="V14" s="109" t="s">
        <v>38</v>
      </c>
    </row>
    <row r="15">
      <c r="A15" s="110">
        <v>1.0</v>
      </c>
      <c r="B15" s="117">
        <v>13.0</v>
      </c>
      <c r="C15" s="117" t="s">
        <v>20</v>
      </c>
      <c r="D15" s="132" t="s">
        <v>37</v>
      </c>
      <c r="E15" s="133">
        <f t="shared" ref="E15:E16" si="2">IF(OR(EXACT(D4,"Y")),1,0)</f>
        <v>0</v>
      </c>
      <c r="F15" s="133">
        <f>IF(OR(EXACT(D6,"Y")),1,0)</f>
        <v>0</v>
      </c>
      <c r="G15" s="133">
        <f t="shared" si="1"/>
        <v>0</v>
      </c>
      <c r="H15" s="131"/>
      <c r="I15" s="124"/>
      <c r="J15" s="108"/>
      <c r="K15" s="108"/>
      <c r="L15" s="108"/>
      <c r="M15" s="108"/>
      <c r="N15" s="108"/>
      <c r="O15" s="108"/>
      <c r="P15" s="108"/>
      <c r="Q15" s="108"/>
      <c r="R15" s="108"/>
      <c r="S15" s="108"/>
      <c r="T15" s="108"/>
      <c r="U15" s="108"/>
      <c r="V15" s="116" t="s">
        <v>38</v>
      </c>
    </row>
    <row r="16">
      <c r="A16" s="96">
        <v>1.0</v>
      </c>
      <c r="B16" s="121">
        <v>14.0</v>
      </c>
      <c r="C16" s="121" t="s">
        <v>21</v>
      </c>
      <c r="D16" s="129" t="s">
        <v>37</v>
      </c>
      <c r="E16" s="130">
        <f t="shared" si="2"/>
        <v>0</v>
      </c>
      <c r="F16" s="130">
        <f>IF(OR(EXACT(D8,"Y")),1,0)</f>
        <v>0</v>
      </c>
      <c r="G16" s="130">
        <f t="shared" si="1"/>
        <v>0</v>
      </c>
      <c r="H16" s="131"/>
      <c r="I16" s="124"/>
      <c r="J16" s="108"/>
      <c r="K16" s="108"/>
      <c r="L16" s="108"/>
      <c r="M16" s="108"/>
      <c r="N16" s="108"/>
      <c r="O16" s="108"/>
      <c r="P16" s="108"/>
      <c r="Q16" s="108"/>
      <c r="R16" s="108"/>
      <c r="S16" s="108"/>
      <c r="T16" s="108"/>
      <c r="U16" s="108"/>
      <c r="V16" s="109" t="s">
        <v>38</v>
      </c>
    </row>
    <row r="17">
      <c r="A17" s="110">
        <v>1.0</v>
      </c>
      <c r="B17" s="117">
        <v>15.0</v>
      </c>
      <c r="C17" s="117" t="s">
        <v>22</v>
      </c>
      <c r="D17" s="132" t="s">
        <v>37</v>
      </c>
      <c r="E17" s="133">
        <f>IF(OR(AND(G14,OR(G15,G16)),AND(G15,OR(G14,G16)),AND(G16,OR(G14,G15))),1,0)</f>
        <v>0</v>
      </c>
      <c r="F17" s="134"/>
      <c r="G17" s="107"/>
      <c r="H17" s="124"/>
      <c r="I17" s="124"/>
      <c r="J17" s="108"/>
      <c r="K17" s="108"/>
      <c r="L17" s="108"/>
      <c r="M17" s="108"/>
      <c r="N17" s="108"/>
      <c r="O17" s="108"/>
      <c r="P17" s="108"/>
      <c r="Q17" s="108"/>
      <c r="R17" s="108"/>
      <c r="S17" s="108"/>
      <c r="T17" s="108"/>
      <c r="U17" s="108"/>
      <c r="V17" s="116" t="s">
        <v>38</v>
      </c>
    </row>
    <row r="18">
      <c r="A18" s="96">
        <v>3.0</v>
      </c>
      <c r="B18" s="135">
        <v>16.0</v>
      </c>
      <c r="C18" s="104" t="s">
        <v>23</v>
      </c>
      <c r="D18" s="106" t="s">
        <v>45</v>
      </c>
      <c r="E18" s="106" t="s">
        <v>36</v>
      </c>
      <c r="F18" s="106" t="s">
        <v>36</v>
      </c>
      <c r="G18" s="106" t="s">
        <v>36</v>
      </c>
      <c r="H18" s="106" t="s">
        <v>36</v>
      </c>
      <c r="I18" s="124"/>
      <c r="J18" s="108"/>
      <c r="K18" s="108"/>
      <c r="L18" s="108"/>
      <c r="M18" s="108"/>
      <c r="N18" s="108"/>
      <c r="O18" s="108"/>
      <c r="P18" s="108"/>
      <c r="Q18" s="108"/>
      <c r="R18" s="108"/>
      <c r="S18" s="108"/>
      <c r="T18" s="108"/>
      <c r="U18" s="108"/>
      <c r="V18" s="109" t="s">
        <v>38</v>
      </c>
    </row>
    <row r="19">
      <c r="A19" s="110">
        <v>3.0</v>
      </c>
      <c r="B19" s="136">
        <v>17.0</v>
      </c>
      <c r="C19" s="136" t="s">
        <v>24</v>
      </c>
      <c r="D19" s="137"/>
      <c r="E19" s="137"/>
      <c r="F19" s="138"/>
      <c r="G19" s="138"/>
      <c r="H19" s="138"/>
      <c r="I19" s="138"/>
      <c r="J19" s="139"/>
      <c r="K19" s="139"/>
      <c r="L19" s="139"/>
      <c r="M19" s="139"/>
      <c r="N19" s="139"/>
      <c r="O19" s="139"/>
      <c r="P19" s="139"/>
      <c r="Q19" s="139"/>
      <c r="R19" s="139"/>
      <c r="S19" s="139"/>
      <c r="T19" s="139"/>
      <c r="U19" s="139"/>
      <c r="V19" s="140" t="s">
        <v>38</v>
      </c>
    </row>
    <row r="20">
      <c r="A20" s="141"/>
      <c r="B20" s="141">
        <v>18.0</v>
      </c>
      <c r="C20" s="142" t="s">
        <v>25</v>
      </c>
      <c r="D20" s="143" t="str">
        <f>IF(OR(EXACT(D4,"Y"),EXACT(D5,"Y"),EXACT(D6,"Y"),EXACT(D7,"Y"),EXACT(D8,"Y"),EXACT(D9,"Y")),"Y","N")</f>
        <v>Y</v>
      </c>
      <c r="E20" s="144"/>
      <c r="F20" s="144"/>
      <c r="G20" s="144"/>
      <c r="H20" s="144"/>
      <c r="I20" s="144"/>
      <c r="J20" s="145"/>
      <c r="K20" s="145"/>
      <c r="L20" s="145"/>
      <c r="M20" s="145"/>
      <c r="N20" s="145"/>
      <c r="O20" s="145"/>
      <c r="P20" s="145"/>
      <c r="Q20" s="145"/>
      <c r="R20" s="145"/>
      <c r="S20" s="145"/>
      <c r="T20" s="145"/>
      <c r="U20" s="145"/>
      <c r="V20" s="109" t="s">
        <v>38</v>
      </c>
    </row>
    <row r="21">
      <c r="A21" s="146">
        <v>4.0</v>
      </c>
      <c r="B21" s="147">
        <v>19.0</v>
      </c>
      <c r="C21" s="147" t="s">
        <v>46</v>
      </c>
      <c r="D21" s="148" t="s">
        <v>47</v>
      </c>
      <c r="E21" s="149"/>
      <c r="F21" s="149"/>
      <c r="G21" s="149"/>
      <c r="H21" s="149"/>
      <c r="I21" s="149"/>
      <c r="J21" s="149"/>
      <c r="K21" s="149"/>
      <c r="L21" s="149"/>
      <c r="M21" s="149"/>
      <c r="N21" s="149"/>
      <c r="O21" s="149"/>
      <c r="P21" s="149"/>
      <c r="Q21" s="149"/>
      <c r="R21" s="149"/>
      <c r="S21" s="149"/>
      <c r="T21" s="149"/>
      <c r="U21" s="149"/>
      <c r="V21" s="150"/>
    </row>
    <row r="22">
      <c r="D22" s="151"/>
      <c r="E22" s="152"/>
      <c r="F22" s="152"/>
      <c r="G22" s="152"/>
      <c r="H22" s="152"/>
      <c r="I22" s="152"/>
      <c r="J22" s="152"/>
      <c r="K22" s="152"/>
      <c r="L22" s="152"/>
      <c r="M22" s="152"/>
      <c r="N22" s="152"/>
      <c r="O22" s="152"/>
      <c r="P22" s="152"/>
      <c r="Q22" s="152"/>
      <c r="R22" s="152"/>
      <c r="S22" s="152"/>
      <c r="T22" s="152"/>
      <c r="U22" s="152"/>
      <c r="V22" s="153"/>
    </row>
    <row r="23">
      <c r="D23" s="151"/>
      <c r="E23" s="149"/>
      <c r="F23" s="149"/>
      <c r="G23" s="149"/>
      <c r="H23" s="149"/>
      <c r="I23" s="149"/>
      <c r="J23" s="149"/>
      <c r="K23" s="149"/>
      <c r="L23" s="149"/>
      <c r="M23" s="149"/>
      <c r="N23" s="149"/>
      <c r="O23" s="149"/>
      <c r="P23" s="149"/>
      <c r="Q23" s="149"/>
      <c r="R23" s="149"/>
      <c r="S23" s="149"/>
      <c r="T23" s="149"/>
      <c r="U23" s="149"/>
      <c r="V23" s="150"/>
    </row>
    <row r="24">
      <c r="D24" s="151"/>
      <c r="E24" s="152"/>
      <c r="F24" s="152"/>
      <c r="G24" s="152"/>
      <c r="H24" s="152"/>
      <c r="I24" s="152"/>
      <c r="J24" s="152"/>
      <c r="K24" s="152"/>
      <c r="L24" s="152"/>
      <c r="M24" s="152"/>
      <c r="N24" s="152"/>
      <c r="O24" s="152"/>
      <c r="P24" s="152"/>
      <c r="Q24" s="152"/>
      <c r="R24" s="152"/>
      <c r="S24" s="152"/>
      <c r="T24" s="152"/>
      <c r="U24" s="152"/>
      <c r="V24" s="153"/>
    </row>
    <row r="25">
      <c r="A25" s="154"/>
      <c r="B25" s="154"/>
      <c r="C25" s="155" t="s">
        <v>48</v>
      </c>
      <c r="D25" s="155" t="s">
        <v>49</v>
      </c>
      <c r="J25" s="23"/>
      <c r="K25" s="23"/>
      <c r="L25" s="23"/>
      <c r="M25" s="23"/>
      <c r="N25" s="23"/>
      <c r="O25" s="23"/>
      <c r="P25" s="23"/>
      <c r="Q25" s="23"/>
      <c r="R25" s="23"/>
      <c r="S25" s="23"/>
      <c r="T25" s="23"/>
      <c r="U25" s="23"/>
      <c r="V25" s="23"/>
    </row>
    <row r="26">
      <c r="A26" s="156" t="s">
        <v>50</v>
      </c>
      <c r="B26" s="157"/>
      <c r="C26" s="158" t="s">
        <v>51</v>
      </c>
      <c r="D26" s="159"/>
      <c r="E26" s="159"/>
      <c r="F26" s="159"/>
      <c r="G26" s="159"/>
      <c r="H26" s="159"/>
      <c r="I26" s="159"/>
      <c r="J26" s="159"/>
      <c r="K26" s="159"/>
      <c r="L26" s="159"/>
      <c r="M26" s="159"/>
      <c r="N26" s="159"/>
      <c r="O26" s="159"/>
      <c r="P26" s="159"/>
      <c r="Q26" s="159"/>
      <c r="R26" s="159"/>
      <c r="S26" s="159"/>
      <c r="T26" s="159"/>
      <c r="U26" s="159"/>
      <c r="V26" s="160"/>
    </row>
    <row r="27">
      <c r="A27" s="156" t="s">
        <v>52</v>
      </c>
      <c r="B27" s="157"/>
      <c r="C27" s="158" t="s">
        <v>51</v>
      </c>
      <c r="D27" s="161"/>
      <c r="E27" s="161"/>
      <c r="F27" s="161"/>
      <c r="G27" s="161"/>
      <c r="H27" s="161"/>
      <c r="I27" s="161"/>
      <c r="J27" s="161"/>
      <c r="K27" s="161"/>
      <c r="L27" s="161"/>
      <c r="M27" s="161"/>
      <c r="N27" s="161"/>
      <c r="O27" s="161"/>
      <c r="P27" s="161"/>
      <c r="Q27" s="161"/>
      <c r="R27" s="161"/>
      <c r="S27" s="161"/>
      <c r="T27" s="161"/>
      <c r="U27" s="161"/>
      <c r="V27" s="162"/>
    </row>
    <row r="28">
      <c r="A28" s="156" t="s">
        <v>53</v>
      </c>
      <c r="B28" s="157"/>
      <c r="C28" s="158" t="s">
        <v>51</v>
      </c>
      <c r="D28" s="159"/>
      <c r="E28" s="159"/>
      <c r="F28" s="159"/>
      <c r="G28" s="159"/>
      <c r="H28" s="159"/>
      <c r="I28" s="159"/>
      <c r="J28" s="159"/>
      <c r="K28" s="159"/>
      <c r="L28" s="159"/>
      <c r="M28" s="159"/>
      <c r="N28" s="159"/>
      <c r="O28" s="159"/>
      <c r="P28" s="159"/>
      <c r="Q28" s="159"/>
      <c r="R28" s="159"/>
      <c r="S28" s="159"/>
      <c r="T28" s="159"/>
      <c r="U28" s="159"/>
      <c r="V28" s="160"/>
    </row>
    <row r="29">
      <c r="A29" s="156" t="s">
        <v>54</v>
      </c>
      <c r="B29" s="157"/>
      <c r="C29" s="158" t="s">
        <v>51</v>
      </c>
      <c r="D29" s="161"/>
      <c r="E29" s="161"/>
      <c r="F29" s="161"/>
      <c r="G29" s="161"/>
      <c r="H29" s="161"/>
      <c r="I29" s="161"/>
      <c r="J29" s="161"/>
      <c r="K29" s="161"/>
      <c r="L29" s="161"/>
      <c r="M29" s="161"/>
      <c r="N29" s="161"/>
      <c r="O29" s="161"/>
      <c r="P29" s="161"/>
      <c r="Q29" s="161"/>
      <c r="R29" s="161"/>
      <c r="S29" s="161"/>
      <c r="T29" s="161"/>
      <c r="U29" s="161"/>
      <c r="V29" s="162"/>
    </row>
    <row r="30">
      <c r="A30" s="163"/>
      <c r="B30" s="163"/>
      <c r="C30" s="163"/>
      <c r="D30" s="19"/>
      <c r="E30" s="19"/>
      <c r="F30" s="19"/>
      <c r="G30" s="19"/>
      <c r="H30" s="19"/>
      <c r="I30" s="19"/>
      <c r="J30" s="19"/>
      <c r="K30" s="19"/>
      <c r="L30" s="19"/>
      <c r="M30" s="19"/>
      <c r="N30" s="19"/>
      <c r="O30" s="19"/>
      <c r="P30" s="19"/>
      <c r="Q30" s="19"/>
      <c r="R30" s="19"/>
      <c r="S30" s="19"/>
      <c r="T30" s="19"/>
      <c r="U30" s="19"/>
      <c r="V30" s="19"/>
    </row>
    <row r="31">
      <c r="A31" s="164"/>
      <c r="B31" s="164"/>
      <c r="D31" s="23"/>
      <c r="E31" s="23"/>
      <c r="F31" s="23"/>
      <c r="G31" s="23"/>
      <c r="H31" s="23"/>
      <c r="I31" s="23"/>
      <c r="J31" s="23"/>
      <c r="K31" s="23"/>
      <c r="L31" s="23"/>
      <c r="M31" s="23"/>
      <c r="N31" s="23"/>
      <c r="O31" s="23"/>
      <c r="P31" s="23"/>
      <c r="Q31" s="23"/>
      <c r="R31" s="23"/>
      <c r="S31" s="23"/>
      <c r="T31" s="23"/>
      <c r="U31" s="23"/>
      <c r="V31" s="23"/>
    </row>
    <row r="32">
      <c r="A32" s="165" t="s">
        <v>55</v>
      </c>
      <c r="B32" s="166"/>
      <c r="C32" s="166"/>
      <c r="D32" s="167"/>
      <c r="E32" s="167"/>
      <c r="F32" s="167"/>
      <c r="G32" s="167"/>
      <c r="H32" s="167"/>
      <c r="I32" s="167"/>
      <c r="J32" s="167"/>
      <c r="K32" s="167"/>
      <c r="L32" s="167"/>
      <c r="M32" s="167"/>
      <c r="N32" s="167"/>
      <c r="O32" s="167"/>
      <c r="P32" s="167"/>
      <c r="Q32" s="167"/>
      <c r="R32" s="167"/>
      <c r="S32" s="167"/>
      <c r="T32" s="167"/>
      <c r="U32" s="167"/>
      <c r="V32" s="167"/>
    </row>
    <row r="33">
      <c r="A33" s="168" t="s">
        <v>50</v>
      </c>
      <c r="B33" s="168"/>
      <c r="C33" s="168" t="s">
        <v>56</v>
      </c>
      <c r="D33" s="169"/>
      <c r="E33" s="169"/>
      <c r="F33" s="169"/>
      <c r="G33" s="169"/>
      <c r="H33" s="169"/>
      <c r="I33" s="169"/>
      <c r="J33" s="169"/>
      <c r="K33" s="169"/>
      <c r="L33" s="169"/>
      <c r="M33" s="169"/>
      <c r="N33" s="169"/>
      <c r="O33" s="169"/>
      <c r="P33" s="169"/>
      <c r="Q33" s="169"/>
      <c r="R33" s="169"/>
      <c r="S33" s="169"/>
      <c r="T33" s="169"/>
      <c r="U33" s="169"/>
      <c r="V33" s="169"/>
    </row>
    <row r="34">
      <c r="A34" s="166" t="s">
        <v>52</v>
      </c>
      <c r="B34" s="166"/>
      <c r="C34" s="166" t="s">
        <v>57</v>
      </c>
      <c r="D34" s="167"/>
      <c r="E34" s="167"/>
      <c r="F34" s="167"/>
      <c r="G34" s="167"/>
      <c r="H34" s="167"/>
      <c r="I34" s="167"/>
      <c r="J34" s="167"/>
      <c r="K34" s="167"/>
      <c r="L34" s="167"/>
      <c r="M34" s="167"/>
      <c r="N34" s="167"/>
      <c r="O34" s="167"/>
      <c r="P34" s="167"/>
      <c r="Q34" s="167"/>
      <c r="R34" s="167"/>
      <c r="S34" s="167"/>
      <c r="T34" s="167"/>
      <c r="U34" s="167"/>
      <c r="V34" s="167"/>
    </row>
    <row r="35">
      <c r="A35" s="168" t="s">
        <v>53</v>
      </c>
      <c r="B35" s="168"/>
      <c r="C35" s="168" t="s">
        <v>58</v>
      </c>
      <c r="D35" s="169"/>
      <c r="E35" s="169"/>
      <c r="F35" s="169"/>
      <c r="G35" s="169"/>
      <c r="H35" s="169"/>
      <c r="I35" s="169"/>
      <c r="J35" s="169"/>
      <c r="K35" s="169"/>
      <c r="L35" s="169"/>
      <c r="M35" s="169"/>
      <c r="N35" s="169"/>
      <c r="O35" s="169"/>
      <c r="P35" s="169"/>
      <c r="Q35" s="169"/>
      <c r="R35" s="169"/>
      <c r="S35" s="169"/>
      <c r="T35" s="169"/>
      <c r="U35" s="169"/>
      <c r="V35" s="169"/>
    </row>
    <row r="36">
      <c r="A36" s="166" t="s">
        <v>54</v>
      </c>
      <c r="B36" s="166"/>
      <c r="C36" s="166" t="s">
        <v>59</v>
      </c>
      <c r="D36" s="167"/>
      <c r="E36" s="167"/>
      <c r="F36" s="167"/>
      <c r="G36" s="167"/>
      <c r="H36" s="167"/>
      <c r="I36" s="167"/>
      <c r="J36" s="167"/>
      <c r="K36" s="167"/>
      <c r="L36" s="167"/>
      <c r="M36" s="167"/>
      <c r="N36" s="167"/>
      <c r="O36" s="167"/>
      <c r="P36" s="167"/>
      <c r="Q36" s="167"/>
      <c r="R36" s="167"/>
      <c r="S36" s="167"/>
      <c r="T36" s="167"/>
      <c r="U36" s="167"/>
      <c r="V36" s="167"/>
    </row>
    <row r="37">
      <c r="A37" s="164"/>
      <c r="B37" s="164"/>
      <c r="C37" s="164"/>
      <c r="D37" s="23"/>
      <c r="E37" s="23"/>
      <c r="F37" s="23"/>
      <c r="G37" s="23"/>
      <c r="H37" s="23"/>
      <c r="I37" s="23"/>
      <c r="J37" s="23"/>
      <c r="K37" s="23"/>
      <c r="L37" s="23"/>
      <c r="M37" s="23"/>
      <c r="N37" s="23"/>
      <c r="O37" s="23"/>
      <c r="P37" s="23"/>
      <c r="Q37" s="23"/>
      <c r="R37" s="23"/>
      <c r="S37" s="23"/>
      <c r="T37" s="23"/>
      <c r="U37" s="23"/>
      <c r="V37" s="23"/>
    </row>
    <row r="38">
      <c r="A38" s="163"/>
      <c r="B38" s="163"/>
      <c r="C38" s="163"/>
      <c r="D38" s="19"/>
      <c r="E38" s="19"/>
      <c r="F38" s="19"/>
      <c r="G38" s="19"/>
      <c r="H38" s="19"/>
      <c r="I38" s="19"/>
      <c r="J38" s="19"/>
      <c r="K38" s="19"/>
      <c r="L38" s="19"/>
      <c r="M38" s="19"/>
      <c r="N38" s="19"/>
      <c r="O38" s="19"/>
      <c r="P38" s="19"/>
      <c r="Q38" s="19"/>
      <c r="R38" s="19"/>
      <c r="S38" s="19"/>
      <c r="T38" s="19"/>
      <c r="U38" s="19"/>
      <c r="V38" s="19"/>
    </row>
    <row r="39">
      <c r="A39" s="164"/>
      <c r="B39" s="164"/>
      <c r="C39" s="164"/>
      <c r="D39" s="23"/>
      <c r="E39" s="23"/>
      <c r="F39" s="23"/>
      <c r="G39" s="23"/>
      <c r="H39" s="23"/>
      <c r="I39" s="23"/>
      <c r="J39" s="23"/>
      <c r="K39" s="23"/>
      <c r="L39" s="23"/>
      <c r="M39" s="23"/>
      <c r="N39" s="23"/>
      <c r="O39" s="23"/>
      <c r="P39" s="23"/>
      <c r="Q39" s="23"/>
      <c r="R39" s="23"/>
      <c r="S39" s="23"/>
      <c r="T39" s="23"/>
      <c r="U39" s="23"/>
      <c r="V39" s="23"/>
    </row>
    <row r="40">
      <c r="A40" s="163"/>
      <c r="B40" s="163"/>
      <c r="C40" s="163"/>
      <c r="D40" s="19"/>
      <c r="E40" s="19"/>
      <c r="F40" s="19"/>
      <c r="G40" s="19"/>
      <c r="H40" s="19"/>
      <c r="I40" s="19"/>
      <c r="J40" s="19"/>
      <c r="K40" s="19"/>
      <c r="L40" s="19"/>
      <c r="M40" s="19"/>
      <c r="N40" s="19"/>
      <c r="O40" s="19"/>
      <c r="P40" s="19"/>
      <c r="Q40" s="19"/>
      <c r="R40" s="19"/>
      <c r="S40" s="19"/>
      <c r="T40" s="19"/>
      <c r="U40" s="19"/>
      <c r="V40" s="19"/>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0.88"/>
    <col customWidth="1" min="9" max="9" width="78.25"/>
  </cols>
  <sheetData>
    <row r="1" ht="15.75" customHeight="1">
      <c r="A1" s="170" t="s">
        <v>0</v>
      </c>
      <c r="B1" s="171" t="s">
        <v>1</v>
      </c>
      <c r="C1" s="170"/>
      <c r="D1" s="170"/>
      <c r="E1" s="170"/>
      <c r="F1" s="170"/>
      <c r="G1" s="170"/>
      <c r="H1" s="170"/>
      <c r="I1" s="172" t="s">
        <v>2</v>
      </c>
    </row>
    <row r="2" ht="15.75" customHeight="1">
      <c r="A2" s="173">
        <v>1.0</v>
      </c>
      <c r="B2" s="174" t="s">
        <v>6</v>
      </c>
      <c r="C2" s="175" t="s">
        <v>7</v>
      </c>
      <c r="D2" s="175" t="s">
        <v>8</v>
      </c>
      <c r="E2" s="175" t="s">
        <v>7</v>
      </c>
      <c r="F2" s="175" t="s">
        <v>8</v>
      </c>
      <c r="G2" s="175" t="s">
        <v>7</v>
      </c>
      <c r="H2" s="175" t="s">
        <v>8</v>
      </c>
      <c r="I2" s="176" t="s">
        <v>60</v>
      </c>
    </row>
    <row r="3" ht="51.75" customHeight="1">
      <c r="A3" s="177"/>
      <c r="B3" s="177"/>
      <c r="C3" s="178" t="s">
        <v>34</v>
      </c>
      <c r="D3" s="178" t="s">
        <v>35</v>
      </c>
      <c r="E3" s="178" t="s">
        <v>61</v>
      </c>
      <c r="F3" s="178" t="s">
        <v>62</v>
      </c>
      <c r="G3" s="179" t="s">
        <v>36</v>
      </c>
      <c r="H3" s="179" t="s">
        <v>36</v>
      </c>
      <c r="I3" s="180"/>
    </row>
    <row r="4" ht="15.75" customHeight="1">
      <c r="A4" s="181">
        <v>2.0</v>
      </c>
      <c r="B4" s="181" t="s">
        <v>9</v>
      </c>
      <c r="C4" s="182" t="s">
        <v>37</v>
      </c>
      <c r="D4" s="183"/>
      <c r="E4" s="183"/>
      <c r="F4" s="183"/>
      <c r="G4" s="183"/>
      <c r="H4" s="183"/>
      <c r="I4" s="184" t="s">
        <v>38</v>
      </c>
    </row>
    <row r="5" ht="15.75" customHeight="1">
      <c r="A5" s="185">
        <v>3.0</v>
      </c>
      <c r="B5" s="185" t="s">
        <v>10</v>
      </c>
      <c r="C5" s="186" t="s">
        <v>37</v>
      </c>
      <c r="D5" s="183"/>
      <c r="E5" s="183"/>
      <c r="F5" s="183"/>
      <c r="G5" s="183"/>
      <c r="H5" s="183"/>
      <c r="I5" s="187" t="s">
        <v>38</v>
      </c>
    </row>
    <row r="6" ht="15.75" customHeight="1">
      <c r="A6" s="181">
        <v>4.0</v>
      </c>
      <c r="B6" s="181" t="s">
        <v>11</v>
      </c>
      <c r="C6" s="182" t="s">
        <v>37</v>
      </c>
      <c r="D6" s="183"/>
      <c r="E6" s="183"/>
      <c r="F6" s="183"/>
      <c r="G6" s="183"/>
      <c r="H6" s="183"/>
      <c r="I6" s="184" t="s">
        <v>38</v>
      </c>
    </row>
    <row r="7" ht="15.75" customHeight="1">
      <c r="A7" s="188">
        <v>5.0</v>
      </c>
      <c r="B7" s="188" t="s">
        <v>12</v>
      </c>
      <c r="C7" s="189" t="s">
        <v>37</v>
      </c>
      <c r="D7" s="190"/>
      <c r="E7" s="190"/>
      <c r="F7" s="190"/>
      <c r="G7" s="190"/>
      <c r="H7" s="190"/>
      <c r="I7" s="187" t="s">
        <v>38</v>
      </c>
    </row>
    <row r="8" ht="15.75" customHeight="1">
      <c r="A8" s="191">
        <v>6.0</v>
      </c>
      <c r="B8" s="191" t="s">
        <v>13</v>
      </c>
      <c r="C8" s="192" t="s">
        <v>37</v>
      </c>
      <c r="D8" s="190"/>
      <c r="E8" s="190"/>
      <c r="F8" s="190"/>
      <c r="G8" s="190"/>
      <c r="H8" s="190"/>
      <c r="I8" s="184" t="s">
        <v>38</v>
      </c>
    </row>
    <row r="9" ht="53.25" customHeight="1">
      <c r="A9" s="188">
        <v>7.0</v>
      </c>
      <c r="B9" s="188" t="s">
        <v>14</v>
      </c>
      <c r="C9" s="193" t="s">
        <v>39</v>
      </c>
      <c r="D9" s="190"/>
      <c r="E9" s="190"/>
      <c r="F9" s="190"/>
      <c r="G9" s="190"/>
      <c r="H9" s="190"/>
      <c r="I9" s="194" t="s">
        <v>63</v>
      </c>
    </row>
    <row r="10" ht="15.75" customHeight="1">
      <c r="A10" s="191">
        <v>8.0</v>
      </c>
      <c r="B10" s="191" t="s">
        <v>15</v>
      </c>
      <c r="C10" s="195">
        <v>1.0</v>
      </c>
      <c r="D10" s="190"/>
      <c r="E10" s="190"/>
      <c r="F10" s="190"/>
      <c r="G10" s="190"/>
      <c r="H10" s="190"/>
      <c r="I10" s="184" t="s">
        <v>38</v>
      </c>
    </row>
    <row r="11" ht="15.75" customHeight="1">
      <c r="A11" s="188">
        <v>9.0</v>
      </c>
      <c r="B11" s="196" t="s">
        <v>16</v>
      </c>
      <c r="C11" s="197" t="s">
        <v>36</v>
      </c>
      <c r="D11" s="190"/>
      <c r="E11" s="190"/>
      <c r="F11" s="190"/>
      <c r="G11" s="190"/>
      <c r="H11" s="190"/>
      <c r="I11" s="187" t="s">
        <v>38</v>
      </c>
    </row>
    <row r="12" ht="15.75" customHeight="1">
      <c r="A12" s="191">
        <v>10.0</v>
      </c>
      <c r="B12" s="191" t="s">
        <v>17</v>
      </c>
      <c r="C12" s="192" t="s">
        <v>64</v>
      </c>
      <c r="D12" s="193" t="s">
        <v>36</v>
      </c>
      <c r="E12" s="192" t="s">
        <v>36</v>
      </c>
      <c r="F12" s="192" t="s">
        <v>36</v>
      </c>
      <c r="G12" s="192" t="s">
        <v>36</v>
      </c>
      <c r="H12" s="190"/>
      <c r="I12" s="184" t="s">
        <v>38</v>
      </c>
    </row>
    <row r="13" ht="15.75" customHeight="1">
      <c r="A13" s="188">
        <v>11.0</v>
      </c>
      <c r="B13" s="188" t="s">
        <v>18</v>
      </c>
      <c r="C13" s="189" t="s">
        <v>42</v>
      </c>
      <c r="D13" s="198" t="s">
        <v>65</v>
      </c>
      <c r="E13" s="199"/>
      <c r="F13" s="199"/>
      <c r="G13" s="190"/>
      <c r="H13" s="190"/>
      <c r="I13" s="187" t="s">
        <v>38</v>
      </c>
    </row>
    <row r="14" ht="15.75" customHeight="1">
      <c r="A14" s="191">
        <v>12.0</v>
      </c>
      <c r="B14" s="191" t="s">
        <v>19</v>
      </c>
      <c r="C14" s="200" t="s">
        <v>39</v>
      </c>
      <c r="D14" s="201">
        <f>IF(OR(EXACT(C7,"Y")),1,0)</f>
        <v>0</v>
      </c>
      <c r="E14" s="201">
        <f>IF(OR(EXACT(C9,"Y")),1,0)</f>
        <v>1</v>
      </c>
      <c r="F14" s="201">
        <f t="shared" ref="F14:F16" si="1">D14+E14</f>
        <v>1</v>
      </c>
      <c r="G14" s="202"/>
      <c r="H14" s="190"/>
      <c r="I14" s="184" t="s">
        <v>38</v>
      </c>
    </row>
    <row r="15" ht="15.75" customHeight="1">
      <c r="A15" s="188">
        <v>13.0</v>
      </c>
      <c r="B15" s="188" t="s">
        <v>20</v>
      </c>
      <c r="C15" s="203" t="s">
        <v>37</v>
      </c>
      <c r="D15" s="204">
        <f t="shared" ref="D15:D16" si="2">IF(OR(EXACT(C4,"Y")),1,0)</f>
        <v>0</v>
      </c>
      <c r="E15" s="204">
        <f>IF(OR(EXACT(C6,"Y")),1,0)</f>
        <v>0</v>
      </c>
      <c r="F15" s="204">
        <f t="shared" si="1"/>
        <v>0</v>
      </c>
      <c r="G15" s="202"/>
      <c r="H15" s="190"/>
      <c r="I15" s="187" t="s">
        <v>38</v>
      </c>
    </row>
    <row r="16" ht="15.75" customHeight="1">
      <c r="A16" s="191">
        <v>14.0</v>
      </c>
      <c r="B16" s="191" t="s">
        <v>21</v>
      </c>
      <c r="C16" s="200" t="s">
        <v>37</v>
      </c>
      <c r="D16" s="201">
        <f t="shared" si="2"/>
        <v>0</v>
      </c>
      <c r="E16" s="201">
        <f>IF(OR(EXACT(C8,"Y")),1,0)</f>
        <v>0</v>
      </c>
      <c r="F16" s="201">
        <f t="shared" si="1"/>
        <v>0</v>
      </c>
      <c r="G16" s="202"/>
      <c r="H16" s="190"/>
      <c r="I16" s="184" t="s">
        <v>38</v>
      </c>
    </row>
    <row r="17" ht="15.75" customHeight="1">
      <c r="A17" s="188">
        <v>15.0</v>
      </c>
      <c r="B17" s="188" t="s">
        <v>22</v>
      </c>
      <c r="C17" s="203" t="s">
        <v>37</v>
      </c>
      <c r="D17" s="204">
        <f>IF(OR(AND(F14,OR(F15,F16)),AND(F15,OR(F14,F16)),AND(F16,OR(F14,F15))),1,0)</f>
        <v>0</v>
      </c>
      <c r="E17" s="205"/>
      <c r="F17" s="183"/>
      <c r="G17" s="190"/>
      <c r="H17" s="190"/>
      <c r="I17" s="187" t="s">
        <v>38</v>
      </c>
    </row>
    <row r="18" ht="15.75" customHeight="1">
      <c r="A18" s="206">
        <v>16.0</v>
      </c>
      <c r="B18" s="181" t="s">
        <v>23</v>
      </c>
      <c r="C18" s="182" t="s">
        <v>45</v>
      </c>
      <c r="D18" s="182" t="s">
        <v>36</v>
      </c>
      <c r="E18" s="182" t="s">
        <v>36</v>
      </c>
      <c r="F18" s="182" t="s">
        <v>36</v>
      </c>
      <c r="G18" s="182" t="s">
        <v>36</v>
      </c>
      <c r="H18" s="190"/>
      <c r="I18" s="184" t="s">
        <v>38</v>
      </c>
    </row>
    <row r="19" ht="15.75" customHeight="1">
      <c r="A19" s="207">
        <v>17.0</v>
      </c>
      <c r="B19" s="207" t="s">
        <v>24</v>
      </c>
      <c r="C19" s="208" t="s">
        <v>64</v>
      </c>
      <c r="D19" s="209" t="s">
        <v>66</v>
      </c>
      <c r="E19" s="210" t="s">
        <v>67</v>
      </c>
      <c r="F19" s="210" t="s">
        <v>68</v>
      </c>
      <c r="G19" s="210" t="s">
        <v>69</v>
      </c>
      <c r="H19" s="210" t="s">
        <v>70</v>
      </c>
      <c r="I19" s="187" t="s">
        <v>38</v>
      </c>
    </row>
    <row r="20" ht="15.75" customHeight="1">
      <c r="A20" s="211">
        <v>18.0</v>
      </c>
      <c r="B20" s="212" t="s">
        <v>25</v>
      </c>
      <c r="C20" s="213" t="str">
        <f>IF(OR(EXACT(C4,"Y"),EXACT(C5,"Y"),EXACT(C6,"Y"),EXACT(C7,"Y"),EXACT(C8,"Y"),EXACT(C9,"Y")),"Y","N")</f>
        <v>Y</v>
      </c>
      <c r="D20" s="202"/>
      <c r="E20" s="202"/>
      <c r="F20" s="202"/>
      <c r="G20" s="202"/>
      <c r="H20" s="202"/>
      <c r="I20" s="184" t="s">
        <v>38</v>
      </c>
    </row>
    <row r="21" ht="15.75" customHeight="1">
      <c r="I21" s="214"/>
    </row>
    <row r="22" ht="15.75" customHeight="1">
      <c r="I22" s="214"/>
    </row>
    <row r="23" ht="15.75" customHeight="1">
      <c r="I23" s="214"/>
    </row>
    <row r="24" ht="15.75" customHeight="1">
      <c r="I24" s="214"/>
    </row>
    <row r="25" ht="15.75" customHeight="1">
      <c r="I25" s="214"/>
    </row>
    <row r="26" ht="15.75" customHeight="1">
      <c r="I26" s="214"/>
    </row>
    <row r="27" ht="15.75" customHeight="1">
      <c r="I27" s="214"/>
    </row>
    <row r="28" ht="15.75" customHeight="1">
      <c r="I28" s="214"/>
    </row>
    <row r="29" ht="15.75" customHeight="1">
      <c r="I29" s="214"/>
    </row>
    <row r="30" ht="15.75" customHeight="1">
      <c r="I30" s="214"/>
    </row>
    <row r="31" ht="15.75" customHeight="1">
      <c r="I31" s="214"/>
    </row>
    <row r="32" ht="15.75" customHeight="1">
      <c r="I32" s="214"/>
    </row>
    <row r="33" ht="15.75" customHeight="1">
      <c r="I33" s="214"/>
    </row>
    <row r="34" ht="15.75" customHeight="1">
      <c r="I34" s="214"/>
    </row>
    <row r="35" ht="15.75" customHeight="1">
      <c r="I35" s="214"/>
    </row>
    <row r="36" ht="15.75" customHeight="1">
      <c r="I36" s="214"/>
    </row>
    <row r="37" ht="15.75" customHeight="1">
      <c r="I37" s="214"/>
    </row>
    <row r="38" ht="15.75" customHeight="1">
      <c r="I38" s="214"/>
    </row>
    <row r="39" ht="15.75" customHeight="1">
      <c r="I39" s="214"/>
    </row>
    <row r="40" ht="15.75" customHeight="1">
      <c r="I40" s="214"/>
    </row>
    <row r="41" ht="15.75" customHeight="1">
      <c r="I41" s="214"/>
    </row>
    <row r="42" ht="15.75" customHeight="1">
      <c r="I42" s="214"/>
    </row>
    <row r="43" ht="15.75" customHeight="1">
      <c r="I43" s="214"/>
    </row>
    <row r="44" ht="15.75" customHeight="1">
      <c r="I44" s="214"/>
    </row>
    <row r="45" ht="15.75" customHeight="1">
      <c r="I45" s="214"/>
    </row>
    <row r="46" ht="15.75" customHeight="1">
      <c r="I46" s="214"/>
    </row>
    <row r="47" ht="15.75" customHeight="1">
      <c r="I47" s="214"/>
    </row>
    <row r="48" ht="15.75" customHeight="1">
      <c r="I48" s="214"/>
    </row>
    <row r="49" ht="15.75" customHeight="1">
      <c r="I49" s="214"/>
    </row>
    <row r="50" ht="15.75" customHeight="1">
      <c r="I50" s="214"/>
    </row>
    <row r="51" ht="15.75" customHeight="1">
      <c r="I51" s="214"/>
    </row>
    <row r="52" ht="15.75" customHeight="1">
      <c r="I52" s="214"/>
    </row>
    <row r="53" ht="15.75" customHeight="1">
      <c r="I53" s="214"/>
    </row>
    <row r="54" ht="15.75" customHeight="1">
      <c r="I54" s="214"/>
    </row>
    <row r="55" ht="15.75" customHeight="1">
      <c r="I55" s="214"/>
    </row>
    <row r="56" ht="15.75" customHeight="1">
      <c r="I56" s="214"/>
    </row>
    <row r="57" ht="15.75" customHeight="1">
      <c r="I57" s="214"/>
    </row>
    <row r="58" ht="15.75" customHeight="1">
      <c r="I58" s="214"/>
    </row>
    <row r="59" ht="15.75" customHeight="1">
      <c r="I59" s="214"/>
    </row>
    <row r="60" ht="15.75" customHeight="1">
      <c r="I60" s="214"/>
    </row>
    <row r="61" ht="15.75" customHeight="1">
      <c r="I61" s="214"/>
    </row>
    <row r="62" ht="15.75" customHeight="1">
      <c r="I62" s="214"/>
    </row>
    <row r="63" ht="15.75" customHeight="1">
      <c r="I63" s="214"/>
    </row>
    <row r="64" ht="15.75" customHeight="1">
      <c r="I64" s="214"/>
    </row>
    <row r="65" ht="15.75" customHeight="1">
      <c r="I65" s="214"/>
    </row>
    <row r="66" ht="15.75" customHeight="1">
      <c r="I66" s="214"/>
    </row>
    <row r="67" ht="15.75" customHeight="1">
      <c r="I67" s="214"/>
    </row>
    <row r="68" ht="15.75" customHeight="1">
      <c r="I68" s="214"/>
    </row>
    <row r="69" ht="15.75" customHeight="1">
      <c r="I69" s="214"/>
    </row>
    <row r="70" ht="15.75" customHeight="1">
      <c r="I70" s="214"/>
    </row>
    <row r="71" ht="15.75" customHeight="1">
      <c r="I71" s="214"/>
    </row>
    <row r="72" ht="15.75" customHeight="1">
      <c r="I72" s="214"/>
    </row>
    <row r="73" ht="15.75" customHeight="1">
      <c r="I73" s="214"/>
    </row>
    <row r="74" ht="15.75" customHeight="1">
      <c r="I74" s="214"/>
    </row>
    <row r="75" ht="15.75" customHeight="1">
      <c r="I75" s="214"/>
    </row>
    <row r="76" ht="15.75" customHeight="1">
      <c r="I76" s="214"/>
    </row>
    <row r="77" ht="15.75" customHeight="1">
      <c r="I77" s="214"/>
    </row>
    <row r="78" ht="15.75" customHeight="1">
      <c r="I78" s="214"/>
    </row>
    <row r="79" ht="15.75" customHeight="1">
      <c r="I79" s="214"/>
    </row>
    <row r="80" ht="15.75" customHeight="1">
      <c r="I80" s="214"/>
    </row>
    <row r="81" ht="15.75" customHeight="1">
      <c r="I81" s="214"/>
    </row>
    <row r="82" ht="15.75" customHeight="1">
      <c r="I82" s="214"/>
    </row>
    <row r="83" ht="15.75" customHeight="1">
      <c r="I83" s="214"/>
    </row>
    <row r="84" ht="15.75" customHeight="1">
      <c r="I84" s="214"/>
    </row>
    <row r="85" ht="15.75" customHeight="1">
      <c r="I85" s="214"/>
    </row>
    <row r="86" ht="15.75" customHeight="1">
      <c r="I86" s="214"/>
    </row>
    <row r="87" ht="15.75" customHeight="1">
      <c r="I87" s="214"/>
    </row>
    <row r="88" ht="15.75" customHeight="1">
      <c r="I88" s="214"/>
    </row>
    <row r="89" ht="15.75" customHeight="1">
      <c r="I89" s="214"/>
    </row>
    <row r="90" ht="15.75" customHeight="1">
      <c r="I90" s="214"/>
    </row>
    <row r="91" ht="15.75" customHeight="1">
      <c r="I91" s="214"/>
    </row>
    <row r="92" ht="15.75" customHeight="1">
      <c r="I92" s="214"/>
    </row>
    <row r="93" ht="15.75" customHeight="1">
      <c r="I93" s="214"/>
    </row>
    <row r="94" ht="15.75" customHeight="1">
      <c r="I94" s="214"/>
    </row>
    <row r="95" ht="15.75" customHeight="1">
      <c r="I95" s="214"/>
    </row>
    <row r="96" ht="15.75" customHeight="1">
      <c r="I96" s="214"/>
    </row>
    <row r="97" ht="15.75" customHeight="1">
      <c r="I97" s="214"/>
    </row>
    <row r="98" ht="15.75" customHeight="1">
      <c r="I98" s="214"/>
    </row>
    <row r="99" ht="15.75" customHeight="1">
      <c r="I99" s="214"/>
    </row>
    <row r="100" ht="15.75" customHeight="1">
      <c r="I100" s="214"/>
    </row>
    <row r="101" ht="15.75" customHeight="1">
      <c r="I101" s="214"/>
    </row>
    <row r="102" ht="15.75" customHeight="1">
      <c r="I102" s="214"/>
    </row>
    <row r="103" ht="15.75" customHeight="1">
      <c r="I103" s="214"/>
    </row>
    <row r="104" ht="15.75" customHeight="1">
      <c r="I104" s="214"/>
    </row>
    <row r="105" ht="15.75" customHeight="1">
      <c r="I105" s="214"/>
    </row>
    <row r="106" ht="15.75" customHeight="1">
      <c r="I106" s="214"/>
    </row>
    <row r="107" ht="15.75" customHeight="1">
      <c r="I107" s="214"/>
    </row>
    <row r="108" ht="15.75" customHeight="1">
      <c r="I108" s="214"/>
    </row>
    <row r="109" ht="15.75" customHeight="1">
      <c r="I109" s="214"/>
    </row>
    <row r="110" ht="15.75" customHeight="1">
      <c r="I110" s="214"/>
    </row>
    <row r="111" ht="15.75" customHeight="1">
      <c r="I111" s="214"/>
    </row>
    <row r="112" ht="15.75" customHeight="1">
      <c r="I112" s="214"/>
    </row>
    <row r="113" ht="15.75" customHeight="1">
      <c r="I113" s="214"/>
    </row>
    <row r="114" ht="15.75" customHeight="1">
      <c r="I114" s="214"/>
    </row>
    <row r="115" ht="15.75" customHeight="1">
      <c r="I115" s="214"/>
    </row>
    <row r="116" ht="15.75" customHeight="1">
      <c r="I116" s="214"/>
    </row>
    <row r="117" ht="15.75" customHeight="1">
      <c r="I117" s="214"/>
    </row>
    <row r="118" ht="15.75" customHeight="1">
      <c r="I118" s="214"/>
    </row>
    <row r="119" ht="15.75" customHeight="1">
      <c r="I119" s="214"/>
    </row>
    <row r="120" ht="15.75" customHeight="1">
      <c r="I120" s="214"/>
    </row>
    <row r="121" ht="15.75" customHeight="1">
      <c r="I121" s="214"/>
    </row>
    <row r="122" ht="15.75" customHeight="1">
      <c r="I122" s="214"/>
    </row>
    <row r="123" ht="15.75" customHeight="1">
      <c r="I123" s="214"/>
    </row>
    <row r="124" ht="15.75" customHeight="1">
      <c r="I124" s="214"/>
    </row>
    <row r="125" ht="15.75" customHeight="1">
      <c r="I125" s="214"/>
    </row>
    <row r="126" ht="15.75" customHeight="1">
      <c r="I126" s="214"/>
    </row>
    <row r="127" ht="15.75" customHeight="1">
      <c r="I127" s="214"/>
    </row>
    <row r="128" ht="15.75" customHeight="1">
      <c r="I128" s="214"/>
    </row>
    <row r="129" ht="15.75" customHeight="1">
      <c r="I129" s="214"/>
    </row>
    <row r="130" ht="15.75" customHeight="1">
      <c r="I130" s="214"/>
    </row>
    <row r="131" ht="15.75" customHeight="1">
      <c r="I131" s="214"/>
    </row>
    <row r="132" ht="15.75" customHeight="1">
      <c r="I132" s="214"/>
    </row>
    <row r="133" ht="15.75" customHeight="1">
      <c r="I133" s="214"/>
    </row>
    <row r="134" ht="15.75" customHeight="1">
      <c r="I134" s="214"/>
    </row>
    <row r="135" ht="15.75" customHeight="1">
      <c r="I135" s="214"/>
    </row>
    <row r="136" ht="15.75" customHeight="1">
      <c r="I136" s="214"/>
    </row>
    <row r="137" ht="15.75" customHeight="1">
      <c r="I137" s="214"/>
    </row>
    <row r="138" ht="15.75" customHeight="1">
      <c r="I138" s="214"/>
    </row>
    <row r="139" ht="15.75" customHeight="1">
      <c r="I139" s="214"/>
    </row>
    <row r="140" ht="15.75" customHeight="1">
      <c r="I140" s="214"/>
    </row>
    <row r="141" ht="15.75" customHeight="1">
      <c r="I141" s="214"/>
    </row>
    <row r="142" ht="15.75" customHeight="1">
      <c r="I142" s="214"/>
    </row>
    <row r="143" ht="15.75" customHeight="1">
      <c r="I143" s="214"/>
    </row>
    <row r="144" ht="15.75" customHeight="1">
      <c r="I144" s="214"/>
    </row>
    <row r="145" ht="15.75" customHeight="1">
      <c r="I145" s="214"/>
    </row>
    <row r="146" ht="15.75" customHeight="1">
      <c r="I146" s="214"/>
    </row>
    <row r="147" ht="15.75" customHeight="1">
      <c r="I147" s="214"/>
    </row>
    <row r="148" ht="15.75" customHeight="1">
      <c r="I148" s="214"/>
    </row>
    <row r="149" ht="15.75" customHeight="1">
      <c r="I149" s="214"/>
    </row>
    <row r="150" ht="15.75" customHeight="1">
      <c r="I150" s="214"/>
    </row>
    <row r="151" ht="15.75" customHeight="1">
      <c r="I151" s="214"/>
    </row>
    <row r="152" ht="15.75" customHeight="1">
      <c r="I152" s="214"/>
    </row>
    <row r="153" ht="15.75" customHeight="1">
      <c r="I153" s="214"/>
    </row>
    <row r="154" ht="15.75" customHeight="1">
      <c r="I154" s="214"/>
    </row>
    <row r="155" ht="15.75" customHeight="1">
      <c r="I155" s="214"/>
    </row>
    <row r="156" ht="15.75" customHeight="1">
      <c r="I156" s="214"/>
    </row>
    <row r="157" ht="15.75" customHeight="1">
      <c r="I157" s="214"/>
    </row>
    <row r="158" ht="15.75" customHeight="1">
      <c r="I158" s="214"/>
    </row>
    <row r="159" ht="15.75" customHeight="1">
      <c r="I159" s="214"/>
    </row>
    <row r="160" ht="15.75" customHeight="1">
      <c r="I160" s="214"/>
    </row>
    <row r="161" ht="15.75" customHeight="1">
      <c r="I161" s="214"/>
    </row>
    <row r="162" ht="15.75" customHeight="1">
      <c r="I162" s="214"/>
    </row>
    <row r="163" ht="15.75" customHeight="1">
      <c r="I163" s="214"/>
    </row>
    <row r="164" ht="15.75" customHeight="1">
      <c r="I164" s="214"/>
    </row>
    <row r="165" ht="15.75" customHeight="1">
      <c r="I165" s="214"/>
    </row>
    <row r="166" ht="15.75" customHeight="1">
      <c r="I166" s="214"/>
    </row>
    <row r="167" ht="15.75" customHeight="1">
      <c r="I167" s="214"/>
    </row>
    <row r="168" ht="15.75" customHeight="1">
      <c r="I168" s="214"/>
    </row>
    <row r="169" ht="15.75" customHeight="1">
      <c r="I169" s="214"/>
    </row>
    <row r="170" ht="15.75" customHeight="1">
      <c r="I170" s="214"/>
    </row>
    <row r="171" ht="15.75" customHeight="1">
      <c r="I171" s="214"/>
    </row>
    <row r="172" ht="15.75" customHeight="1">
      <c r="I172" s="214"/>
    </row>
    <row r="173" ht="15.75" customHeight="1">
      <c r="I173" s="214"/>
    </row>
    <row r="174" ht="15.75" customHeight="1">
      <c r="I174" s="214"/>
    </row>
    <row r="175" ht="15.75" customHeight="1">
      <c r="I175" s="214"/>
    </row>
    <row r="176" ht="15.75" customHeight="1">
      <c r="I176" s="214"/>
    </row>
    <row r="177" ht="15.75" customHeight="1">
      <c r="I177" s="214"/>
    </row>
    <row r="178" ht="15.75" customHeight="1">
      <c r="I178" s="214"/>
    </row>
    <row r="179" ht="15.75" customHeight="1">
      <c r="I179" s="214"/>
    </row>
    <row r="180" ht="15.75" customHeight="1">
      <c r="I180" s="214"/>
    </row>
    <row r="181" ht="15.75" customHeight="1">
      <c r="I181" s="214"/>
    </row>
    <row r="182" ht="15.75" customHeight="1">
      <c r="I182" s="214"/>
    </row>
    <row r="183" ht="15.75" customHeight="1">
      <c r="I183" s="214"/>
    </row>
    <row r="184" ht="15.75" customHeight="1">
      <c r="I184" s="214"/>
    </row>
    <row r="185" ht="15.75" customHeight="1">
      <c r="I185" s="214"/>
    </row>
    <row r="186" ht="15.75" customHeight="1">
      <c r="I186" s="214"/>
    </row>
    <row r="187" ht="15.75" customHeight="1">
      <c r="I187" s="214"/>
    </row>
    <row r="188" ht="15.75" customHeight="1">
      <c r="I188" s="214"/>
    </row>
    <row r="189" ht="15.75" customHeight="1">
      <c r="I189" s="214"/>
    </row>
    <row r="190" ht="15.75" customHeight="1">
      <c r="I190" s="214"/>
    </row>
    <row r="191" ht="15.75" customHeight="1">
      <c r="I191" s="214"/>
    </row>
    <row r="192" ht="15.75" customHeight="1">
      <c r="I192" s="214"/>
    </row>
    <row r="193" ht="15.75" customHeight="1">
      <c r="I193" s="214"/>
    </row>
    <row r="194" ht="15.75" customHeight="1">
      <c r="I194" s="214"/>
    </row>
    <row r="195" ht="15.75" customHeight="1">
      <c r="I195" s="214"/>
    </row>
    <row r="196" ht="15.75" customHeight="1">
      <c r="I196" s="214"/>
    </row>
    <row r="197" ht="15.75" customHeight="1">
      <c r="I197" s="214"/>
    </row>
    <row r="198" ht="15.75" customHeight="1">
      <c r="I198" s="214"/>
    </row>
    <row r="199" ht="15.75" customHeight="1">
      <c r="I199" s="214"/>
    </row>
    <row r="200" ht="15.75" customHeight="1">
      <c r="I200" s="214"/>
    </row>
    <row r="201" ht="15.75" customHeight="1">
      <c r="I201" s="214"/>
    </row>
    <row r="202" ht="15.75" customHeight="1">
      <c r="I202" s="214"/>
    </row>
    <row r="203" ht="15.75" customHeight="1">
      <c r="I203" s="214"/>
    </row>
    <row r="204" ht="15.75" customHeight="1">
      <c r="I204" s="214"/>
    </row>
    <row r="205" ht="15.75" customHeight="1">
      <c r="I205" s="214"/>
    </row>
    <row r="206" ht="15.75" customHeight="1">
      <c r="I206" s="214"/>
    </row>
    <row r="207" ht="15.75" customHeight="1">
      <c r="I207" s="214"/>
    </row>
    <row r="208" ht="15.75" customHeight="1">
      <c r="I208" s="214"/>
    </row>
    <row r="209" ht="15.75" customHeight="1">
      <c r="I209" s="214"/>
    </row>
    <row r="210" ht="15.75" customHeight="1">
      <c r="I210" s="214"/>
    </row>
    <row r="211" ht="15.75" customHeight="1">
      <c r="I211" s="214"/>
    </row>
    <row r="212" ht="15.75" customHeight="1">
      <c r="I212" s="214"/>
    </row>
    <row r="213" ht="15.75" customHeight="1">
      <c r="I213" s="214"/>
    </row>
    <row r="214" ht="15.75" customHeight="1">
      <c r="I214" s="214"/>
    </row>
    <row r="215" ht="15.75" customHeight="1">
      <c r="I215" s="214"/>
    </row>
    <row r="216" ht="15.75" customHeight="1">
      <c r="I216" s="214"/>
    </row>
    <row r="217" ht="15.75" customHeight="1">
      <c r="I217" s="214"/>
    </row>
    <row r="218" ht="15.75" customHeight="1">
      <c r="I218" s="214"/>
    </row>
    <row r="219" ht="15.75" customHeight="1">
      <c r="I219" s="214"/>
    </row>
    <row r="220" ht="15.75" customHeight="1">
      <c r="I220" s="214"/>
    </row>
    <row r="221" ht="15.75" customHeight="1">
      <c r="I221" s="214"/>
    </row>
    <row r="222" ht="15.75" customHeight="1">
      <c r="I222" s="214"/>
    </row>
    <row r="223" ht="15.75" customHeight="1">
      <c r="I223" s="214"/>
    </row>
    <row r="224" ht="15.75" customHeight="1">
      <c r="I224" s="214"/>
    </row>
    <row r="225" ht="15.75" customHeight="1">
      <c r="I225" s="214"/>
    </row>
    <row r="226" ht="15.75" customHeight="1">
      <c r="I226" s="214"/>
    </row>
    <row r="227" ht="15.75" customHeight="1">
      <c r="I227" s="214"/>
    </row>
    <row r="228" ht="15.75" customHeight="1">
      <c r="I228" s="214"/>
    </row>
    <row r="229" ht="15.75" customHeight="1">
      <c r="I229" s="214"/>
    </row>
    <row r="230" ht="15.75" customHeight="1">
      <c r="I230" s="214"/>
    </row>
    <row r="231" ht="15.75" customHeight="1">
      <c r="I231" s="214"/>
    </row>
    <row r="232" ht="15.75" customHeight="1">
      <c r="I232" s="214"/>
    </row>
    <row r="233" ht="15.75" customHeight="1">
      <c r="I233" s="214"/>
    </row>
    <row r="234" ht="15.75" customHeight="1">
      <c r="I234" s="214"/>
    </row>
    <row r="235" ht="15.75" customHeight="1">
      <c r="I235" s="214"/>
    </row>
    <row r="236" ht="15.75" customHeight="1">
      <c r="I236" s="214"/>
    </row>
    <row r="237" ht="15.75" customHeight="1">
      <c r="I237" s="214"/>
    </row>
    <row r="238" ht="15.75" customHeight="1">
      <c r="I238" s="214"/>
    </row>
    <row r="239" ht="15.75" customHeight="1">
      <c r="I239" s="214"/>
    </row>
    <row r="240" ht="15.75" customHeight="1">
      <c r="I240" s="214"/>
    </row>
    <row r="241" ht="15.75" customHeight="1">
      <c r="I241" s="214"/>
    </row>
    <row r="242" ht="15.75" customHeight="1">
      <c r="I242" s="214"/>
    </row>
    <row r="243" ht="15.75" customHeight="1">
      <c r="I243" s="214"/>
    </row>
    <row r="244" ht="15.75" customHeight="1">
      <c r="I244" s="214"/>
    </row>
    <row r="245" ht="15.75" customHeight="1">
      <c r="I245" s="214"/>
    </row>
    <row r="246" ht="15.75" customHeight="1">
      <c r="I246" s="214"/>
    </row>
    <row r="247" ht="15.75" customHeight="1">
      <c r="I247" s="214"/>
    </row>
    <row r="248" ht="15.75" customHeight="1">
      <c r="I248" s="214"/>
    </row>
    <row r="249" ht="15.75" customHeight="1">
      <c r="I249" s="214"/>
    </row>
    <row r="250" ht="15.75" customHeight="1">
      <c r="I250" s="214"/>
    </row>
    <row r="251" ht="15.75" customHeight="1">
      <c r="I251" s="214"/>
    </row>
    <row r="252" ht="15.75" customHeight="1">
      <c r="I252" s="214"/>
    </row>
    <row r="253" ht="15.75" customHeight="1">
      <c r="I253" s="214"/>
    </row>
    <row r="254" ht="15.75" customHeight="1">
      <c r="I254" s="214"/>
    </row>
    <row r="255" ht="15.75" customHeight="1">
      <c r="I255" s="214"/>
    </row>
    <row r="256" ht="15.75" customHeight="1">
      <c r="I256" s="214"/>
    </row>
    <row r="257" ht="15.75" customHeight="1">
      <c r="I257" s="214"/>
    </row>
    <row r="258" ht="15.75" customHeight="1">
      <c r="I258" s="214"/>
    </row>
    <row r="259" ht="15.75" customHeight="1">
      <c r="I259" s="214"/>
    </row>
    <row r="260" ht="15.75" customHeight="1">
      <c r="I260" s="214"/>
    </row>
    <row r="261" ht="15.75" customHeight="1">
      <c r="I261" s="214"/>
    </row>
    <row r="262" ht="15.75" customHeight="1">
      <c r="I262" s="214"/>
    </row>
    <row r="263" ht="15.75" customHeight="1">
      <c r="I263" s="214"/>
    </row>
    <row r="264" ht="15.75" customHeight="1">
      <c r="I264" s="214"/>
    </row>
    <row r="265" ht="15.75" customHeight="1">
      <c r="I265" s="214"/>
    </row>
    <row r="266" ht="15.75" customHeight="1">
      <c r="I266" s="214"/>
    </row>
    <row r="267" ht="15.75" customHeight="1">
      <c r="I267" s="214"/>
    </row>
    <row r="268" ht="15.75" customHeight="1">
      <c r="I268" s="214"/>
    </row>
    <row r="269" ht="15.75" customHeight="1">
      <c r="I269" s="214"/>
    </row>
    <row r="270" ht="15.75" customHeight="1">
      <c r="I270" s="214"/>
    </row>
    <row r="271" ht="15.75" customHeight="1">
      <c r="I271" s="214"/>
    </row>
    <row r="272" ht="15.75" customHeight="1">
      <c r="I272" s="214"/>
    </row>
    <row r="273" ht="15.75" customHeight="1">
      <c r="I273" s="214"/>
    </row>
    <row r="274" ht="15.75" customHeight="1">
      <c r="I274" s="214"/>
    </row>
    <row r="275" ht="15.75" customHeight="1">
      <c r="I275" s="214"/>
    </row>
    <row r="276" ht="15.75" customHeight="1">
      <c r="I276" s="214"/>
    </row>
    <row r="277" ht="15.75" customHeight="1">
      <c r="I277" s="214"/>
    </row>
    <row r="278" ht="15.75" customHeight="1">
      <c r="I278" s="214"/>
    </row>
    <row r="279" ht="15.75" customHeight="1">
      <c r="I279" s="214"/>
    </row>
    <row r="280" ht="15.75" customHeight="1">
      <c r="I280" s="214"/>
    </row>
    <row r="281" ht="15.75" customHeight="1">
      <c r="I281" s="214"/>
    </row>
    <row r="282" ht="15.75" customHeight="1">
      <c r="I282" s="214"/>
    </row>
    <row r="283" ht="15.75" customHeight="1">
      <c r="I283" s="214"/>
    </row>
    <row r="284" ht="15.75" customHeight="1">
      <c r="I284" s="214"/>
    </row>
    <row r="285" ht="15.75" customHeight="1">
      <c r="I285" s="214"/>
    </row>
    <row r="286" ht="15.75" customHeight="1">
      <c r="I286" s="214"/>
    </row>
    <row r="287" ht="15.75" customHeight="1">
      <c r="I287" s="214"/>
    </row>
    <row r="288" ht="15.75" customHeight="1">
      <c r="I288" s="214"/>
    </row>
    <row r="289" ht="15.75" customHeight="1">
      <c r="I289" s="214"/>
    </row>
    <row r="290" ht="15.75" customHeight="1">
      <c r="I290" s="214"/>
    </row>
    <row r="291" ht="15.75" customHeight="1">
      <c r="I291" s="214"/>
    </row>
    <row r="292" ht="15.75" customHeight="1">
      <c r="I292" s="214"/>
    </row>
    <row r="293" ht="15.75" customHeight="1">
      <c r="I293" s="214"/>
    </row>
    <row r="294" ht="15.75" customHeight="1">
      <c r="I294" s="214"/>
    </row>
    <row r="295" ht="15.75" customHeight="1">
      <c r="I295" s="214"/>
    </row>
    <row r="296" ht="15.75" customHeight="1">
      <c r="I296" s="214"/>
    </row>
    <row r="297" ht="15.75" customHeight="1">
      <c r="I297" s="214"/>
    </row>
    <row r="298" ht="15.75" customHeight="1">
      <c r="I298" s="214"/>
    </row>
    <row r="299" ht="15.75" customHeight="1">
      <c r="I299" s="214"/>
    </row>
    <row r="300" ht="15.75" customHeight="1">
      <c r="I300" s="214"/>
    </row>
    <row r="301" ht="15.75" customHeight="1">
      <c r="I301" s="214"/>
    </row>
    <row r="302" ht="15.75" customHeight="1">
      <c r="I302" s="214"/>
    </row>
    <row r="303" ht="15.75" customHeight="1">
      <c r="I303" s="214"/>
    </row>
    <row r="304" ht="15.75" customHeight="1">
      <c r="I304" s="214"/>
    </row>
    <row r="305" ht="15.75" customHeight="1">
      <c r="I305" s="214"/>
    </row>
    <row r="306" ht="15.75" customHeight="1">
      <c r="I306" s="214"/>
    </row>
    <row r="307" ht="15.75" customHeight="1">
      <c r="I307" s="214"/>
    </row>
    <row r="308" ht="15.75" customHeight="1">
      <c r="I308" s="214"/>
    </row>
    <row r="309" ht="15.75" customHeight="1">
      <c r="I309" s="214"/>
    </row>
    <row r="310" ht="15.75" customHeight="1">
      <c r="I310" s="214"/>
    </row>
    <row r="311" ht="15.75" customHeight="1">
      <c r="I311" s="214"/>
    </row>
    <row r="312" ht="15.75" customHeight="1">
      <c r="I312" s="214"/>
    </row>
    <row r="313" ht="15.75" customHeight="1">
      <c r="I313" s="214"/>
    </row>
    <row r="314" ht="15.75" customHeight="1">
      <c r="I314" s="214"/>
    </row>
    <row r="315" ht="15.75" customHeight="1">
      <c r="I315" s="214"/>
    </row>
    <row r="316" ht="15.75" customHeight="1">
      <c r="I316" s="214"/>
    </row>
    <row r="317" ht="15.75" customHeight="1">
      <c r="I317" s="214"/>
    </row>
    <row r="318" ht="15.75" customHeight="1">
      <c r="I318" s="214"/>
    </row>
    <row r="319" ht="15.75" customHeight="1">
      <c r="I319" s="214"/>
    </row>
    <row r="320" ht="15.75" customHeight="1">
      <c r="I320" s="214"/>
    </row>
    <row r="321" ht="15.75" customHeight="1">
      <c r="I321" s="214"/>
    </row>
    <row r="322" ht="15.75" customHeight="1">
      <c r="I322" s="214"/>
    </row>
    <row r="323" ht="15.75" customHeight="1">
      <c r="I323" s="214"/>
    </row>
    <row r="324" ht="15.75" customHeight="1">
      <c r="I324" s="214"/>
    </row>
    <row r="325" ht="15.75" customHeight="1">
      <c r="I325" s="214"/>
    </row>
    <row r="326" ht="15.75" customHeight="1">
      <c r="I326" s="214"/>
    </row>
    <row r="327" ht="15.75" customHeight="1">
      <c r="I327" s="214"/>
    </row>
    <row r="328" ht="15.75" customHeight="1">
      <c r="I328" s="214"/>
    </row>
    <row r="329" ht="15.75" customHeight="1">
      <c r="I329" s="214"/>
    </row>
    <row r="330" ht="15.75" customHeight="1">
      <c r="I330" s="214"/>
    </row>
    <row r="331" ht="15.75" customHeight="1">
      <c r="I331" s="214"/>
    </row>
    <row r="332" ht="15.75" customHeight="1">
      <c r="I332" s="214"/>
    </row>
    <row r="333" ht="15.75" customHeight="1">
      <c r="I333" s="214"/>
    </row>
    <row r="334" ht="15.75" customHeight="1">
      <c r="I334" s="214"/>
    </row>
    <row r="335" ht="15.75" customHeight="1">
      <c r="I335" s="214"/>
    </row>
    <row r="336" ht="15.75" customHeight="1">
      <c r="I336" s="214"/>
    </row>
    <row r="337" ht="15.75" customHeight="1">
      <c r="I337" s="214"/>
    </row>
    <row r="338" ht="15.75" customHeight="1">
      <c r="I338" s="214"/>
    </row>
    <row r="339" ht="15.75" customHeight="1">
      <c r="I339" s="214"/>
    </row>
    <row r="340" ht="15.75" customHeight="1">
      <c r="I340" s="214"/>
    </row>
    <row r="341" ht="15.75" customHeight="1">
      <c r="I341" s="214"/>
    </row>
    <row r="342" ht="15.75" customHeight="1">
      <c r="I342" s="214"/>
    </row>
    <row r="343" ht="15.75" customHeight="1">
      <c r="I343" s="214"/>
    </row>
    <row r="344" ht="15.75" customHeight="1">
      <c r="I344" s="214"/>
    </row>
    <row r="345" ht="15.75" customHeight="1">
      <c r="I345" s="214"/>
    </row>
    <row r="346" ht="15.75" customHeight="1">
      <c r="I346" s="214"/>
    </row>
    <row r="347" ht="15.75" customHeight="1">
      <c r="I347" s="214"/>
    </row>
    <row r="348" ht="15.75" customHeight="1">
      <c r="I348" s="214"/>
    </row>
    <row r="349" ht="15.75" customHeight="1">
      <c r="I349" s="214"/>
    </row>
    <row r="350" ht="15.75" customHeight="1">
      <c r="I350" s="214"/>
    </row>
    <row r="351" ht="15.75" customHeight="1">
      <c r="I351" s="214"/>
    </row>
    <row r="352" ht="15.75" customHeight="1">
      <c r="I352" s="214"/>
    </row>
    <row r="353" ht="15.75" customHeight="1">
      <c r="I353" s="214"/>
    </row>
    <row r="354" ht="15.75" customHeight="1">
      <c r="I354" s="214"/>
    </row>
    <row r="355" ht="15.75" customHeight="1">
      <c r="I355" s="214"/>
    </row>
    <row r="356" ht="15.75" customHeight="1">
      <c r="I356" s="214"/>
    </row>
    <row r="357" ht="15.75" customHeight="1">
      <c r="I357" s="214"/>
    </row>
    <row r="358" ht="15.75" customHeight="1">
      <c r="I358" s="214"/>
    </row>
    <row r="359" ht="15.75" customHeight="1">
      <c r="I359" s="214"/>
    </row>
    <row r="360" ht="15.75" customHeight="1">
      <c r="I360" s="214"/>
    </row>
    <row r="361" ht="15.75" customHeight="1">
      <c r="I361" s="214"/>
    </row>
    <row r="362" ht="15.75" customHeight="1">
      <c r="I362" s="214"/>
    </row>
    <row r="363" ht="15.75" customHeight="1">
      <c r="I363" s="214"/>
    </row>
    <row r="364" ht="15.75" customHeight="1">
      <c r="I364" s="214"/>
    </row>
    <row r="365" ht="15.75" customHeight="1">
      <c r="I365" s="214"/>
    </row>
    <row r="366" ht="15.75" customHeight="1">
      <c r="I366" s="214"/>
    </row>
    <row r="367" ht="15.75" customHeight="1">
      <c r="I367" s="214"/>
    </row>
    <row r="368" ht="15.75" customHeight="1">
      <c r="I368" s="214"/>
    </row>
    <row r="369" ht="15.75" customHeight="1">
      <c r="I369" s="214"/>
    </row>
    <row r="370" ht="15.75" customHeight="1">
      <c r="I370" s="214"/>
    </row>
    <row r="371" ht="15.75" customHeight="1">
      <c r="I371" s="214"/>
    </row>
    <row r="372" ht="15.75" customHeight="1">
      <c r="I372" s="214"/>
    </row>
    <row r="373" ht="15.75" customHeight="1">
      <c r="I373" s="214"/>
    </row>
    <row r="374" ht="15.75" customHeight="1">
      <c r="I374" s="214"/>
    </row>
    <row r="375" ht="15.75" customHeight="1">
      <c r="I375" s="214"/>
    </row>
    <row r="376" ht="15.75" customHeight="1">
      <c r="I376" s="214"/>
    </row>
    <row r="377" ht="15.75" customHeight="1">
      <c r="I377" s="214"/>
    </row>
    <row r="378" ht="15.75" customHeight="1">
      <c r="I378" s="214"/>
    </row>
    <row r="379" ht="15.75" customHeight="1">
      <c r="I379" s="214"/>
    </row>
    <row r="380" ht="15.75" customHeight="1">
      <c r="I380" s="214"/>
    </row>
    <row r="381" ht="15.75" customHeight="1">
      <c r="I381" s="214"/>
    </row>
    <row r="382" ht="15.75" customHeight="1">
      <c r="I382" s="214"/>
    </row>
    <row r="383" ht="15.75" customHeight="1">
      <c r="I383" s="214"/>
    </row>
    <row r="384" ht="15.75" customHeight="1">
      <c r="I384" s="214"/>
    </row>
    <row r="385" ht="15.75" customHeight="1">
      <c r="I385" s="214"/>
    </row>
    <row r="386" ht="15.75" customHeight="1">
      <c r="I386" s="214"/>
    </row>
    <row r="387" ht="15.75" customHeight="1">
      <c r="I387" s="214"/>
    </row>
    <row r="388" ht="15.75" customHeight="1">
      <c r="I388" s="214"/>
    </row>
    <row r="389" ht="15.75" customHeight="1">
      <c r="I389" s="214"/>
    </row>
    <row r="390" ht="15.75" customHeight="1">
      <c r="I390" s="214"/>
    </row>
    <row r="391" ht="15.75" customHeight="1">
      <c r="I391" s="214"/>
    </row>
    <row r="392" ht="15.75" customHeight="1">
      <c r="I392" s="214"/>
    </row>
    <row r="393" ht="15.75" customHeight="1">
      <c r="I393" s="214"/>
    </row>
    <row r="394" ht="15.75" customHeight="1">
      <c r="I394" s="214"/>
    </row>
    <row r="395" ht="15.75" customHeight="1">
      <c r="I395" s="214"/>
    </row>
    <row r="396" ht="15.75" customHeight="1">
      <c r="I396" s="214"/>
    </row>
    <row r="397" ht="15.75" customHeight="1">
      <c r="I397" s="214"/>
    </row>
    <row r="398" ht="15.75" customHeight="1">
      <c r="I398" s="214"/>
    </row>
    <row r="399" ht="15.75" customHeight="1">
      <c r="I399" s="214"/>
    </row>
    <row r="400" ht="15.75" customHeight="1">
      <c r="I400" s="214"/>
    </row>
    <row r="401" ht="15.75" customHeight="1">
      <c r="I401" s="214"/>
    </row>
    <row r="402" ht="15.75" customHeight="1">
      <c r="I402" s="214"/>
    </row>
    <row r="403" ht="15.75" customHeight="1">
      <c r="I403" s="214"/>
    </row>
    <row r="404" ht="15.75" customHeight="1">
      <c r="I404" s="214"/>
    </row>
    <row r="405" ht="15.75" customHeight="1">
      <c r="I405" s="214"/>
    </row>
    <row r="406" ht="15.75" customHeight="1">
      <c r="I406" s="214"/>
    </row>
    <row r="407" ht="15.75" customHeight="1">
      <c r="I407" s="214"/>
    </row>
    <row r="408" ht="15.75" customHeight="1">
      <c r="I408" s="214"/>
    </row>
    <row r="409" ht="15.75" customHeight="1">
      <c r="I409" s="214"/>
    </row>
    <row r="410" ht="15.75" customHeight="1">
      <c r="I410" s="214"/>
    </row>
    <row r="411" ht="15.75" customHeight="1">
      <c r="I411" s="214"/>
    </row>
    <row r="412" ht="15.75" customHeight="1">
      <c r="I412" s="214"/>
    </row>
    <row r="413" ht="15.75" customHeight="1">
      <c r="I413" s="214"/>
    </row>
    <row r="414" ht="15.75" customHeight="1">
      <c r="I414" s="214"/>
    </row>
    <row r="415" ht="15.75" customHeight="1">
      <c r="I415" s="214"/>
    </row>
    <row r="416" ht="15.75" customHeight="1">
      <c r="I416" s="214"/>
    </row>
    <row r="417" ht="15.75" customHeight="1">
      <c r="I417" s="214"/>
    </row>
    <row r="418" ht="15.75" customHeight="1">
      <c r="I418" s="214"/>
    </row>
    <row r="419" ht="15.75" customHeight="1">
      <c r="I419" s="214"/>
    </row>
    <row r="420" ht="15.75" customHeight="1">
      <c r="I420" s="214"/>
    </row>
    <row r="421" ht="15.75" customHeight="1">
      <c r="I421" s="214"/>
    </row>
    <row r="422" ht="15.75" customHeight="1">
      <c r="I422" s="214"/>
    </row>
    <row r="423" ht="15.75" customHeight="1">
      <c r="I423" s="214"/>
    </row>
    <row r="424" ht="15.75" customHeight="1">
      <c r="I424" s="214"/>
    </row>
    <row r="425" ht="15.75" customHeight="1">
      <c r="I425" s="214"/>
    </row>
    <row r="426" ht="15.75" customHeight="1">
      <c r="I426" s="214"/>
    </row>
    <row r="427" ht="15.75" customHeight="1">
      <c r="I427" s="214"/>
    </row>
    <row r="428" ht="15.75" customHeight="1">
      <c r="I428" s="214"/>
    </row>
    <row r="429" ht="15.75" customHeight="1">
      <c r="I429" s="214"/>
    </row>
    <row r="430" ht="15.75" customHeight="1">
      <c r="I430" s="214"/>
    </row>
    <row r="431" ht="15.75" customHeight="1">
      <c r="I431" s="214"/>
    </row>
    <row r="432" ht="15.75" customHeight="1">
      <c r="I432" s="214"/>
    </row>
    <row r="433" ht="15.75" customHeight="1">
      <c r="I433" s="214"/>
    </row>
    <row r="434" ht="15.75" customHeight="1">
      <c r="I434" s="214"/>
    </row>
    <row r="435" ht="15.75" customHeight="1">
      <c r="I435" s="214"/>
    </row>
    <row r="436" ht="15.75" customHeight="1">
      <c r="I436" s="214"/>
    </row>
    <row r="437" ht="15.75" customHeight="1">
      <c r="I437" s="214"/>
    </row>
    <row r="438" ht="15.75" customHeight="1">
      <c r="I438" s="214"/>
    </row>
    <row r="439" ht="15.75" customHeight="1">
      <c r="I439" s="214"/>
    </row>
    <row r="440" ht="15.75" customHeight="1">
      <c r="I440" s="214"/>
    </row>
    <row r="441" ht="15.75" customHeight="1">
      <c r="I441" s="214"/>
    </row>
    <row r="442" ht="15.75" customHeight="1">
      <c r="I442" s="214"/>
    </row>
    <row r="443" ht="15.75" customHeight="1">
      <c r="I443" s="214"/>
    </row>
    <row r="444" ht="15.75" customHeight="1">
      <c r="I444" s="214"/>
    </row>
    <row r="445" ht="15.75" customHeight="1">
      <c r="I445" s="214"/>
    </row>
    <row r="446" ht="15.75" customHeight="1">
      <c r="I446" s="214"/>
    </row>
    <row r="447" ht="15.75" customHeight="1">
      <c r="I447" s="214"/>
    </row>
    <row r="448" ht="15.75" customHeight="1">
      <c r="I448" s="214"/>
    </row>
    <row r="449" ht="15.75" customHeight="1">
      <c r="I449" s="214"/>
    </row>
    <row r="450" ht="15.75" customHeight="1">
      <c r="I450" s="214"/>
    </row>
    <row r="451" ht="15.75" customHeight="1">
      <c r="I451" s="214"/>
    </row>
    <row r="452" ht="15.75" customHeight="1">
      <c r="I452" s="214"/>
    </row>
    <row r="453" ht="15.75" customHeight="1">
      <c r="I453" s="214"/>
    </row>
    <row r="454" ht="15.75" customHeight="1">
      <c r="I454" s="214"/>
    </row>
    <row r="455" ht="15.75" customHeight="1">
      <c r="I455" s="214"/>
    </row>
    <row r="456" ht="15.75" customHeight="1">
      <c r="I456" s="214"/>
    </row>
    <row r="457" ht="15.75" customHeight="1">
      <c r="I457" s="214"/>
    </row>
    <row r="458" ht="15.75" customHeight="1">
      <c r="I458" s="214"/>
    </row>
    <row r="459" ht="15.75" customHeight="1">
      <c r="I459" s="214"/>
    </row>
    <row r="460" ht="15.75" customHeight="1">
      <c r="I460" s="214"/>
    </row>
    <row r="461" ht="15.75" customHeight="1">
      <c r="I461" s="214"/>
    </row>
    <row r="462" ht="15.75" customHeight="1">
      <c r="I462" s="214"/>
    </row>
    <row r="463" ht="15.75" customHeight="1">
      <c r="I463" s="214"/>
    </row>
    <row r="464" ht="15.75" customHeight="1">
      <c r="I464" s="214"/>
    </row>
    <row r="465" ht="15.75" customHeight="1">
      <c r="I465" s="214"/>
    </row>
    <row r="466" ht="15.75" customHeight="1">
      <c r="I466" s="214"/>
    </row>
    <row r="467" ht="15.75" customHeight="1">
      <c r="I467" s="214"/>
    </row>
    <row r="468" ht="15.75" customHeight="1">
      <c r="I468" s="214"/>
    </row>
    <row r="469" ht="15.75" customHeight="1">
      <c r="I469" s="214"/>
    </row>
    <row r="470" ht="15.75" customHeight="1">
      <c r="I470" s="214"/>
    </row>
    <row r="471" ht="15.75" customHeight="1">
      <c r="I471" s="214"/>
    </row>
    <row r="472" ht="15.75" customHeight="1">
      <c r="I472" s="214"/>
    </row>
    <row r="473" ht="15.75" customHeight="1">
      <c r="I473" s="214"/>
    </row>
    <row r="474" ht="15.75" customHeight="1">
      <c r="I474" s="214"/>
    </row>
    <row r="475" ht="15.75" customHeight="1">
      <c r="I475" s="214"/>
    </row>
    <row r="476" ht="15.75" customHeight="1">
      <c r="I476" s="214"/>
    </row>
    <row r="477" ht="15.75" customHeight="1">
      <c r="I477" s="214"/>
    </row>
    <row r="478" ht="15.75" customHeight="1">
      <c r="I478" s="214"/>
    </row>
    <row r="479" ht="15.75" customHeight="1">
      <c r="I479" s="214"/>
    </row>
    <row r="480" ht="15.75" customHeight="1">
      <c r="I480" s="214"/>
    </row>
    <row r="481" ht="15.75" customHeight="1">
      <c r="I481" s="214"/>
    </row>
    <row r="482" ht="15.75" customHeight="1">
      <c r="I482" s="214"/>
    </row>
    <row r="483" ht="15.75" customHeight="1">
      <c r="I483" s="214"/>
    </row>
    <row r="484" ht="15.75" customHeight="1">
      <c r="I484" s="214"/>
    </row>
    <row r="485" ht="15.75" customHeight="1">
      <c r="I485" s="214"/>
    </row>
    <row r="486" ht="15.75" customHeight="1">
      <c r="I486" s="214"/>
    </row>
    <row r="487" ht="15.75" customHeight="1">
      <c r="I487" s="214"/>
    </row>
    <row r="488" ht="15.75" customHeight="1">
      <c r="I488" s="214"/>
    </row>
    <row r="489" ht="15.75" customHeight="1">
      <c r="I489" s="214"/>
    </row>
    <row r="490" ht="15.75" customHeight="1">
      <c r="I490" s="214"/>
    </row>
    <row r="491" ht="15.75" customHeight="1">
      <c r="I491" s="214"/>
    </row>
    <row r="492" ht="15.75" customHeight="1">
      <c r="I492" s="214"/>
    </row>
    <row r="493" ht="15.75" customHeight="1">
      <c r="I493" s="214"/>
    </row>
    <row r="494" ht="15.75" customHeight="1">
      <c r="I494" s="214"/>
    </row>
    <row r="495" ht="15.75" customHeight="1">
      <c r="I495" s="214"/>
    </row>
    <row r="496" ht="15.75" customHeight="1">
      <c r="I496" s="214"/>
    </row>
    <row r="497" ht="15.75" customHeight="1">
      <c r="I497" s="214"/>
    </row>
    <row r="498" ht="15.75" customHeight="1">
      <c r="I498" s="214"/>
    </row>
    <row r="499" ht="15.75" customHeight="1">
      <c r="I499" s="214"/>
    </row>
    <row r="500" ht="15.75" customHeight="1">
      <c r="I500" s="214"/>
    </row>
    <row r="501" ht="15.75" customHeight="1">
      <c r="I501" s="214"/>
    </row>
    <row r="502" ht="15.75" customHeight="1">
      <c r="I502" s="214"/>
    </row>
    <row r="503" ht="15.75" customHeight="1">
      <c r="I503" s="214"/>
    </row>
    <row r="504" ht="15.75" customHeight="1">
      <c r="I504" s="214"/>
    </row>
    <row r="505" ht="15.75" customHeight="1">
      <c r="I505" s="214"/>
    </row>
    <row r="506" ht="15.75" customHeight="1">
      <c r="I506" s="214"/>
    </row>
    <row r="507" ht="15.75" customHeight="1">
      <c r="I507" s="214"/>
    </row>
    <row r="508" ht="15.75" customHeight="1">
      <c r="I508" s="214"/>
    </row>
    <row r="509" ht="15.75" customHeight="1">
      <c r="I509" s="214"/>
    </row>
    <row r="510" ht="15.75" customHeight="1">
      <c r="I510" s="214"/>
    </row>
    <row r="511" ht="15.75" customHeight="1">
      <c r="I511" s="214"/>
    </row>
    <row r="512" ht="15.75" customHeight="1">
      <c r="I512" s="214"/>
    </row>
    <row r="513" ht="15.75" customHeight="1">
      <c r="I513" s="214"/>
    </row>
    <row r="514" ht="15.75" customHeight="1">
      <c r="I514" s="214"/>
    </row>
    <row r="515" ht="15.75" customHeight="1">
      <c r="I515" s="214"/>
    </row>
    <row r="516" ht="15.75" customHeight="1">
      <c r="I516" s="214"/>
    </row>
    <row r="517" ht="15.75" customHeight="1">
      <c r="I517" s="214"/>
    </row>
    <row r="518" ht="15.75" customHeight="1">
      <c r="I518" s="214"/>
    </row>
    <row r="519" ht="15.75" customHeight="1">
      <c r="I519" s="214"/>
    </row>
    <row r="520" ht="15.75" customHeight="1">
      <c r="I520" s="214"/>
    </row>
    <row r="521" ht="15.75" customHeight="1">
      <c r="I521" s="214"/>
    </row>
    <row r="522" ht="15.75" customHeight="1">
      <c r="I522" s="214"/>
    </row>
    <row r="523" ht="15.75" customHeight="1">
      <c r="I523" s="214"/>
    </row>
    <row r="524" ht="15.75" customHeight="1">
      <c r="I524" s="214"/>
    </row>
    <row r="525" ht="15.75" customHeight="1">
      <c r="I525" s="214"/>
    </row>
    <row r="526" ht="15.75" customHeight="1">
      <c r="I526" s="214"/>
    </row>
    <row r="527" ht="15.75" customHeight="1">
      <c r="I527" s="214"/>
    </row>
    <row r="528" ht="15.75" customHeight="1">
      <c r="I528" s="214"/>
    </row>
    <row r="529" ht="15.75" customHeight="1">
      <c r="I529" s="214"/>
    </row>
    <row r="530" ht="15.75" customHeight="1">
      <c r="I530" s="214"/>
    </row>
    <row r="531" ht="15.75" customHeight="1">
      <c r="I531" s="214"/>
    </row>
    <row r="532" ht="15.75" customHeight="1">
      <c r="I532" s="214"/>
    </row>
    <row r="533" ht="15.75" customHeight="1">
      <c r="I533" s="214"/>
    </row>
    <row r="534" ht="15.75" customHeight="1">
      <c r="I534" s="214"/>
    </row>
    <row r="535" ht="15.75" customHeight="1">
      <c r="I535" s="214"/>
    </row>
    <row r="536" ht="15.75" customHeight="1">
      <c r="I536" s="214"/>
    </row>
    <row r="537" ht="15.75" customHeight="1">
      <c r="I537" s="214"/>
    </row>
    <row r="538" ht="15.75" customHeight="1">
      <c r="I538" s="214"/>
    </row>
    <row r="539" ht="15.75" customHeight="1">
      <c r="I539" s="214"/>
    </row>
    <row r="540" ht="15.75" customHeight="1">
      <c r="I540" s="214"/>
    </row>
    <row r="541" ht="15.75" customHeight="1">
      <c r="I541" s="214"/>
    </row>
    <row r="542" ht="15.75" customHeight="1">
      <c r="I542" s="214"/>
    </row>
    <row r="543" ht="15.75" customHeight="1">
      <c r="I543" s="214"/>
    </row>
    <row r="544" ht="15.75" customHeight="1">
      <c r="I544" s="214"/>
    </row>
    <row r="545" ht="15.75" customHeight="1">
      <c r="I545" s="214"/>
    </row>
    <row r="546" ht="15.75" customHeight="1">
      <c r="I546" s="214"/>
    </row>
    <row r="547" ht="15.75" customHeight="1">
      <c r="I547" s="214"/>
    </row>
    <row r="548" ht="15.75" customHeight="1">
      <c r="I548" s="214"/>
    </row>
    <row r="549" ht="15.75" customHeight="1">
      <c r="I549" s="214"/>
    </row>
    <row r="550" ht="15.75" customHeight="1">
      <c r="I550" s="214"/>
    </row>
    <row r="551" ht="15.75" customHeight="1">
      <c r="I551" s="214"/>
    </row>
    <row r="552" ht="15.75" customHeight="1">
      <c r="I552" s="214"/>
    </row>
    <row r="553" ht="15.75" customHeight="1">
      <c r="I553" s="214"/>
    </row>
    <row r="554" ht="15.75" customHeight="1">
      <c r="I554" s="214"/>
    </row>
    <row r="555" ht="15.75" customHeight="1">
      <c r="I555" s="214"/>
    </row>
    <row r="556" ht="15.75" customHeight="1">
      <c r="I556" s="214"/>
    </row>
    <row r="557" ht="15.75" customHeight="1">
      <c r="I557" s="214"/>
    </row>
    <row r="558" ht="15.75" customHeight="1">
      <c r="I558" s="214"/>
    </row>
    <row r="559" ht="15.75" customHeight="1">
      <c r="I559" s="214"/>
    </row>
    <row r="560" ht="15.75" customHeight="1">
      <c r="I560" s="214"/>
    </row>
    <row r="561" ht="15.75" customHeight="1">
      <c r="I561" s="214"/>
    </row>
    <row r="562" ht="15.75" customHeight="1">
      <c r="I562" s="214"/>
    </row>
    <row r="563" ht="15.75" customHeight="1">
      <c r="I563" s="214"/>
    </row>
    <row r="564" ht="15.75" customHeight="1">
      <c r="I564" s="214"/>
    </row>
    <row r="565" ht="15.75" customHeight="1">
      <c r="I565" s="214"/>
    </row>
    <row r="566" ht="15.75" customHeight="1">
      <c r="I566" s="214"/>
    </row>
    <row r="567" ht="15.75" customHeight="1">
      <c r="I567" s="214"/>
    </row>
    <row r="568" ht="15.75" customHeight="1">
      <c r="I568" s="214"/>
    </row>
    <row r="569" ht="15.75" customHeight="1">
      <c r="I569" s="214"/>
    </row>
    <row r="570" ht="15.75" customHeight="1">
      <c r="I570" s="214"/>
    </row>
    <row r="571" ht="15.75" customHeight="1">
      <c r="I571" s="214"/>
    </row>
    <row r="572" ht="15.75" customHeight="1">
      <c r="I572" s="214"/>
    </row>
    <row r="573" ht="15.75" customHeight="1">
      <c r="I573" s="214"/>
    </row>
    <row r="574" ht="15.75" customHeight="1">
      <c r="I574" s="214"/>
    </row>
    <row r="575" ht="15.75" customHeight="1">
      <c r="I575" s="214"/>
    </row>
    <row r="576" ht="15.75" customHeight="1">
      <c r="I576" s="214"/>
    </row>
    <row r="577" ht="15.75" customHeight="1">
      <c r="I577" s="214"/>
    </row>
    <row r="578" ht="15.75" customHeight="1">
      <c r="I578" s="214"/>
    </row>
    <row r="579" ht="15.75" customHeight="1">
      <c r="I579" s="214"/>
    </row>
    <row r="580" ht="15.75" customHeight="1">
      <c r="I580" s="214"/>
    </row>
    <row r="581" ht="15.75" customHeight="1">
      <c r="I581" s="214"/>
    </row>
    <row r="582" ht="15.75" customHeight="1">
      <c r="I582" s="214"/>
    </row>
    <row r="583" ht="15.75" customHeight="1">
      <c r="I583" s="214"/>
    </row>
    <row r="584" ht="15.75" customHeight="1">
      <c r="I584" s="214"/>
    </row>
    <row r="585" ht="15.75" customHeight="1">
      <c r="I585" s="214"/>
    </row>
    <row r="586" ht="15.75" customHeight="1">
      <c r="I586" s="214"/>
    </row>
    <row r="587" ht="15.75" customHeight="1">
      <c r="I587" s="214"/>
    </row>
    <row r="588" ht="15.75" customHeight="1">
      <c r="I588" s="214"/>
    </row>
    <row r="589" ht="15.75" customHeight="1">
      <c r="I589" s="214"/>
    </row>
    <row r="590" ht="15.75" customHeight="1">
      <c r="I590" s="214"/>
    </row>
    <row r="591" ht="15.75" customHeight="1">
      <c r="I591" s="214"/>
    </row>
    <row r="592" ht="15.75" customHeight="1">
      <c r="I592" s="214"/>
    </row>
    <row r="593" ht="15.75" customHeight="1">
      <c r="I593" s="214"/>
    </row>
    <row r="594" ht="15.75" customHeight="1">
      <c r="I594" s="214"/>
    </row>
    <row r="595" ht="15.75" customHeight="1">
      <c r="I595" s="214"/>
    </row>
    <row r="596" ht="15.75" customHeight="1">
      <c r="I596" s="214"/>
    </row>
    <row r="597" ht="15.75" customHeight="1">
      <c r="I597" s="214"/>
    </row>
    <row r="598" ht="15.75" customHeight="1">
      <c r="I598" s="214"/>
    </row>
    <row r="599" ht="15.75" customHeight="1">
      <c r="I599" s="214"/>
    </row>
    <row r="600" ht="15.75" customHeight="1">
      <c r="I600" s="214"/>
    </row>
    <row r="601" ht="15.75" customHeight="1">
      <c r="I601" s="214"/>
    </row>
    <row r="602" ht="15.75" customHeight="1">
      <c r="I602" s="214"/>
    </row>
    <row r="603" ht="15.75" customHeight="1">
      <c r="I603" s="214"/>
    </row>
    <row r="604" ht="15.75" customHeight="1">
      <c r="I604" s="214"/>
    </row>
    <row r="605" ht="15.75" customHeight="1">
      <c r="I605" s="214"/>
    </row>
    <row r="606" ht="15.75" customHeight="1">
      <c r="I606" s="214"/>
    </row>
    <row r="607" ht="15.75" customHeight="1">
      <c r="I607" s="214"/>
    </row>
    <row r="608" ht="15.75" customHeight="1">
      <c r="I608" s="214"/>
    </row>
    <row r="609" ht="15.75" customHeight="1">
      <c r="I609" s="214"/>
    </row>
    <row r="610" ht="15.75" customHeight="1">
      <c r="I610" s="214"/>
    </row>
    <row r="611" ht="15.75" customHeight="1">
      <c r="I611" s="214"/>
    </row>
    <row r="612" ht="15.75" customHeight="1">
      <c r="I612" s="214"/>
    </row>
    <row r="613" ht="15.75" customHeight="1">
      <c r="I613" s="214"/>
    </row>
    <row r="614" ht="15.75" customHeight="1">
      <c r="I614" s="214"/>
    </row>
    <row r="615" ht="15.75" customHeight="1">
      <c r="I615" s="214"/>
    </row>
    <row r="616" ht="15.75" customHeight="1">
      <c r="I616" s="214"/>
    </row>
    <row r="617" ht="15.75" customHeight="1">
      <c r="I617" s="214"/>
    </row>
    <row r="618" ht="15.75" customHeight="1">
      <c r="I618" s="214"/>
    </row>
    <row r="619" ht="15.75" customHeight="1">
      <c r="I619" s="214"/>
    </row>
    <row r="620" ht="15.75" customHeight="1">
      <c r="I620" s="214"/>
    </row>
    <row r="621" ht="15.75" customHeight="1">
      <c r="I621" s="214"/>
    </row>
    <row r="622" ht="15.75" customHeight="1">
      <c r="I622" s="214"/>
    </row>
    <row r="623" ht="15.75" customHeight="1">
      <c r="I623" s="214"/>
    </row>
    <row r="624" ht="15.75" customHeight="1">
      <c r="I624" s="214"/>
    </row>
    <row r="625" ht="15.75" customHeight="1">
      <c r="I625" s="214"/>
    </row>
    <row r="626" ht="15.75" customHeight="1">
      <c r="I626" s="214"/>
    </row>
    <row r="627" ht="15.75" customHeight="1">
      <c r="I627" s="214"/>
    </row>
    <row r="628" ht="15.75" customHeight="1">
      <c r="I628" s="214"/>
    </row>
    <row r="629" ht="15.75" customHeight="1">
      <c r="I629" s="214"/>
    </row>
    <row r="630" ht="15.75" customHeight="1">
      <c r="I630" s="214"/>
    </row>
    <row r="631" ht="15.75" customHeight="1">
      <c r="I631" s="214"/>
    </row>
    <row r="632" ht="15.75" customHeight="1">
      <c r="I632" s="214"/>
    </row>
    <row r="633" ht="15.75" customHeight="1">
      <c r="I633" s="214"/>
    </row>
    <row r="634" ht="15.75" customHeight="1">
      <c r="I634" s="214"/>
    </row>
    <row r="635" ht="15.75" customHeight="1">
      <c r="I635" s="214"/>
    </row>
    <row r="636" ht="15.75" customHeight="1">
      <c r="I636" s="214"/>
    </row>
    <row r="637" ht="15.75" customHeight="1">
      <c r="I637" s="214"/>
    </row>
    <row r="638" ht="15.75" customHeight="1">
      <c r="I638" s="214"/>
    </row>
    <row r="639" ht="15.75" customHeight="1">
      <c r="I639" s="214"/>
    </row>
    <row r="640" ht="15.75" customHeight="1">
      <c r="I640" s="214"/>
    </row>
    <row r="641" ht="15.75" customHeight="1">
      <c r="I641" s="214"/>
    </row>
    <row r="642" ht="15.75" customHeight="1">
      <c r="I642" s="214"/>
    </row>
    <row r="643" ht="15.75" customHeight="1">
      <c r="I643" s="214"/>
    </row>
    <row r="644" ht="15.75" customHeight="1">
      <c r="I644" s="214"/>
    </row>
    <row r="645" ht="15.75" customHeight="1">
      <c r="I645" s="214"/>
    </row>
    <row r="646" ht="15.75" customHeight="1">
      <c r="I646" s="214"/>
    </row>
    <row r="647" ht="15.75" customHeight="1">
      <c r="I647" s="214"/>
    </row>
    <row r="648" ht="15.75" customHeight="1">
      <c r="I648" s="214"/>
    </row>
    <row r="649" ht="15.75" customHeight="1">
      <c r="I649" s="214"/>
    </row>
    <row r="650" ht="15.75" customHeight="1">
      <c r="I650" s="214"/>
    </row>
    <row r="651" ht="15.75" customHeight="1">
      <c r="I651" s="214"/>
    </row>
    <row r="652" ht="15.75" customHeight="1">
      <c r="I652" s="214"/>
    </row>
    <row r="653" ht="15.75" customHeight="1">
      <c r="I653" s="214"/>
    </row>
    <row r="654" ht="15.75" customHeight="1">
      <c r="I654" s="214"/>
    </row>
    <row r="655" ht="15.75" customHeight="1">
      <c r="I655" s="214"/>
    </row>
    <row r="656" ht="15.75" customHeight="1">
      <c r="I656" s="214"/>
    </row>
    <row r="657" ht="15.75" customHeight="1">
      <c r="I657" s="214"/>
    </row>
    <row r="658" ht="15.75" customHeight="1">
      <c r="I658" s="214"/>
    </row>
    <row r="659" ht="15.75" customHeight="1">
      <c r="I659" s="214"/>
    </row>
    <row r="660" ht="15.75" customHeight="1">
      <c r="I660" s="214"/>
    </row>
    <row r="661" ht="15.75" customHeight="1">
      <c r="I661" s="214"/>
    </row>
    <row r="662" ht="15.75" customHeight="1">
      <c r="I662" s="214"/>
    </row>
    <row r="663" ht="15.75" customHeight="1">
      <c r="I663" s="214"/>
    </row>
    <row r="664" ht="15.75" customHeight="1">
      <c r="I664" s="214"/>
    </row>
    <row r="665" ht="15.75" customHeight="1">
      <c r="I665" s="214"/>
    </row>
    <row r="666" ht="15.75" customHeight="1">
      <c r="I666" s="214"/>
    </row>
    <row r="667" ht="15.75" customHeight="1">
      <c r="I667" s="214"/>
    </row>
    <row r="668" ht="15.75" customHeight="1">
      <c r="I668" s="214"/>
    </row>
    <row r="669" ht="15.75" customHeight="1">
      <c r="I669" s="214"/>
    </row>
    <row r="670" ht="15.75" customHeight="1">
      <c r="I670" s="214"/>
    </row>
    <row r="671" ht="15.75" customHeight="1">
      <c r="I671" s="214"/>
    </row>
    <row r="672" ht="15.75" customHeight="1">
      <c r="I672" s="214"/>
    </row>
    <row r="673" ht="15.75" customHeight="1">
      <c r="I673" s="214"/>
    </row>
    <row r="674" ht="15.75" customHeight="1">
      <c r="I674" s="214"/>
    </row>
    <row r="675" ht="15.75" customHeight="1">
      <c r="I675" s="214"/>
    </row>
    <row r="676" ht="15.75" customHeight="1">
      <c r="I676" s="214"/>
    </row>
    <row r="677" ht="15.75" customHeight="1">
      <c r="I677" s="214"/>
    </row>
    <row r="678" ht="15.75" customHeight="1">
      <c r="I678" s="214"/>
    </row>
    <row r="679" ht="15.75" customHeight="1">
      <c r="I679" s="214"/>
    </row>
    <row r="680" ht="15.75" customHeight="1">
      <c r="I680" s="214"/>
    </row>
    <row r="681" ht="15.75" customHeight="1">
      <c r="I681" s="214"/>
    </row>
    <row r="682" ht="15.75" customHeight="1">
      <c r="I682" s="214"/>
    </row>
    <row r="683" ht="15.75" customHeight="1">
      <c r="I683" s="214"/>
    </row>
    <row r="684" ht="15.75" customHeight="1">
      <c r="I684" s="214"/>
    </row>
    <row r="685" ht="15.75" customHeight="1">
      <c r="I685" s="214"/>
    </row>
    <row r="686" ht="15.75" customHeight="1">
      <c r="I686" s="214"/>
    </row>
    <row r="687" ht="15.75" customHeight="1">
      <c r="I687" s="214"/>
    </row>
    <row r="688" ht="15.75" customHeight="1">
      <c r="I688" s="214"/>
    </row>
    <row r="689" ht="15.75" customHeight="1">
      <c r="I689" s="214"/>
    </row>
    <row r="690" ht="15.75" customHeight="1">
      <c r="I690" s="214"/>
    </row>
    <row r="691" ht="15.75" customHeight="1">
      <c r="I691" s="214"/>
    </row>
    <row r="692" ht="15.75" customHeight="1">
      <c r="I692" s="214"/>
    </row>
    <row r="693" ht="15.75" customHeight="1">
      <c r="I693" s="214"/>
    </row>
    <row r="694" ht="15.75" customHeight="1">
      <c r="I694" s="214"/>
    </row>
    <row r="695" ht="15.75" customHeight="1">
      <c r="I695" s="214"/>
    </row>
    <row r="696" ht="15.75" customHeight="1">
      <c r="I696" s="214"/>
    </row>
    <row r="697" ht="15.75" customHeight="1">
      <c r="I697" s="214"/>
    </row>
    <row r="698" ht="15.75" customHeight="1">
      <c r="I698" s="214"/>
    </row>
    <row r="699" ht="15.75" customHeight="1">
      <c r="I699" s="214"/>
    </row>
    <row r="700" ht="15.75" customHeight="1">
      <c r="I700" s="214"/>
    </row>
    <row r="701" ht="15.75" customHeight="1">
      <c r="I701" s="214"/>
    </row>
    <row r="702" ht="15.75" customHeight="1">
      <c r="I702" s="214"/>
    </row>
    <row r="703" ht="15.75" customHeight="1">
      <c r="I703" s="214"/>
    </row>
    <row r="704" ht="15.75" customHeight="1">
      <c r="I704" s="214"/>
    </row>
    <row r="705" ht="15.75" customHeight="1">
      <c r="I705" s="214"/>
    </row>
    <row r="706" ht="15.75" customHeight="1">
      <c r="I706" s="214"/>
    </row>
    <row r="707" ht="15.75" customHeight="1">
      <c r="I707" s="214"/>
    </row>
    <row r="708" ht="15.75" customHeight="1">
      <c r="I708" s="214"/>
    </row>
    <row r="709" ht="15.75" customHeight="1">
      <c r="I709" s="214"/>
    </row>
    <row r="710" ht="15.75" customHeight="1">
      <c r="I710" s="214"/>
    </row>
    <row r="711" ht="15.75" customHeight="1">
      <c r="I711" s="214"/>
    </row>
    <row r="712" ht="15.75" customHeight="1">
      <c r="I712" s="214"/>
    </row>
    <row r="713" ht="15.75" customHeight="1">
      <c r="I713" s="214"/>
    </row>
    <row r="714" ht="15.75" customHeight="1">
      <c r="I714" s="214"/>
    </row>
    <row r="715" ht="15.75" customHeight="1">
      <c r="I715" s="214"/>
    </row>
    <row r="716" ht="15.75" customHeight="1">
      <c r="I716" s="214"/>
    </row>
    <row r="717" ht="15.75" customHeight="1">
      <c r="I717" s="214"/>
    </row>
    <row r="718" ht="15.75" customHeight="1">
      <c r="I718" s="214"/>
    </row>
    <row r="719" ht="15.75" customHeight="1">
      <c r="I719" s="214"/>
    </row>
    <row r="720" ht="15.75" customHeight="1">
      <c r="I720" s="214"/>
    </row>
    <row r="721" ht="15.75" customHeight="1">
      <c r="I721" s="214"/>
    </row>
    <row r="722" ht="15.75" customHeight="1">
      <c r="I722" s="214"/>
    </row>
    <row r="723" ht="15.75" customHeight="1">
      <c r="I723" s="214"/>
    </row>
    <row r="724" ht="15.75" customHeight="1">
      <c r="I724" s="214"/>
    </row>
    <row r="725" ht="15.75" customHeight="1">
      <c r="I725" s="214"/>
    </row>
    <row r="726" ht="15.75" customHeight="1">
      <c r="I726" s="214"/>
    </row>
    <row r="727" ht="15.75" customHeight="1">
      <c r="I727" s="214"/>
    </row>
    <row r="728" ht="15.75" customHeight="1">
      <c r="I728" s="214"/>
    </row>
    <row r="729" ht="15.75" customHeight="1">
      <c r="I729" s="214"/>
    </row>
    <row r="730" ht="15.75" customHeight="1">
      <c r="I730" s="214"/>
    </row>
    <row r="731" ht="15.75" customHeight="1">
      <c r="I731" s="214"/>
    </row>
    <row r="732" ht="15.75" customHeight="1">
      <c r="I732" s="214"/>
    </row>
    <row r="733" ht="15.75" customHeight="1">
      <c r="I733" s="214"/>
    </row>
    <row r="734" ht="15.75" customHeight="1">
      <c r="I734" s="214"/>
    </row>
    <row r="735" ht="15.75" customHeight="1">
      <c r="I735" s="214"/>
    </row>
    <row r="736" ht="15.75" customHeight="1">
      <c r="I736" s="214"/>
    </row>
    <row r="737" ht="15.75" customHeight="1">
      <c r="I737" s="214"/>
    </row>
    <row r="738" ht="15.75" customHeight="1">
      <c r="I738" s="214"/>
    </row>
    <row r="739" ht="15.75" customHeight="1">
      <c r="I739" s="214"/>
    </row>
    <row r="740" ht="15.75" customHeight="1">
      <c r="I740" s="214"/>
    </row>
    <row r="741" ht="15.75" customHeight="1">
      <c r="I741" s="214"/>
    </row>
    <row r="742" ht="15.75" customHeight="1">
      <c r="I742" s="214"/>
    </row>
    <row r="743" ht="15.75" customHeight="1">
      <c r="I743" s="214"/>
    </row>
    <row r="744" ht="15.75" customHeight="1">
      <c r="I744" s="214"/>
    </row>
    <row r="745" ht="15.75" customHeight="1">
      <c r="I745" s="214"/>
    </row>
    <row r="746" ht="15.75" customHeight="1">
      <c r="I746" s="214"/>
    </row>
    <row r="747" ht="15.75" customHeight="1">
      <c r="I747" s="214"/>
    </row>
    <row r="748" ht="15.75" customHeight="1">
      <c r="I748" s="214"/>
    </row>
    <row r="749" ht="15.75" customHeight="1">
      <c r="I749" s="214"/>
    </row>
    <row r="750" ht="15.75" customHeight="1">
      <c r="I750" s="214"/>
    </row>
    <row r="751" ht="15.75" customHeight="1">
      <c r="I751" s="214"/>
    </row>
    <row r="752" ht="15.75" customHeight="1">
      <c r="I752" s="214"/>
    </row>
    <row r="753" ht="15.75" customHeight="1">
      <c r="I753" s="214"/>
    </row>
    <row r="754" ht="15.75" customHeight="1">
      <c r="I754" s="214"/>
    </row>
    <row r="755" ht="15.75" customHeight="1">
      <c r="I755" s="214"/>
    </row>
    <row r="756" ht="15.75" customHeight="1">
      <c r="I756" s="214"/>
    </row>
    <row r="757" ht="15.75" customHeight="1">
      <c r="I757" s="214"/>
    </row>
    <row r="758" ht="15.75" customHeight="1">
      <c r="I758" s="214"/>
    </row>
    <row r="759" ht="15.75" customHeight="1">
      <c r="I759" s="214"/>
    </row>
    <row r="760" ht="15.75" customHeight="1">
      <c r="I760" s="214"/>
    </row>
    <row r="761" ht="15.75" customHeight="1">
      <c r="I761" s="214"/>
    </row>
    <row r="762" ht="15.75" customHeight="1">
      <c r="I762" s="214"/>
    </row>
    <row r="763" ht="15.75" customHeight="1">
      <c r="I763" s="214"/>
    </row>
    <row r="764" ht="15.75" customHeight="1">
      <c r="I764" s="214"/>
    </row>
    <row r="765" ht="15.75" customHeight="1">
      <c r="I765" s="214"/>
    </row>
    <row r="766" ht="15.75" customHeight="1">
      <c r="I766" s="214"/>
    </row>
    <row r="767" ht="15.75" customHeight="1">
      <c r="I767" s="214"/>
    </row>
    <row r="768" ht="15.75" customHeight="1">
      <c r="I768" s="214"/>
    </row>
    <row r="769" ht="15.75" customHeight="1">
      <c r="I769" s="214"/>
    </row>
    <row r="770" ht="15.75" customHeight="1">
      <c r="I770" s="214"/>
    </row>
    <row r="771" ht="15.75" customHeight="1">
      <c r="I771" s="214"/>
    </row>
    <row r="772" ht="15.75" customHeight="1">
      <c r="I772" s="214"/>
    </row>
    <row r="773" ht="15.75" customHeight="1">
      <c r="I773" s="214"/>
    </row>
    <row r="774" ht="15.75" customHeight="1">
      <c r="I774" s="214"/>
    </row>
    <row r="775" ht="15.75" customHeight="1">
      <c r="I775" s="214"/>
    </row>
    <row r="776" ht="15.75" customHeight="1">
      <c r="I776" s="214"/>
    </row>
    <row r="777" ht="15.75" customHeight="1">
      <c r="I777" s="214"/>
    </row>
    <row r="778" ht="15.75" customHeight="1">
      <c r="I778" s="214"/>
    </row>
    <row r="779" ht="15.75" customHeight="1">
      <c r="I779" s="214"/>
    </row>
    <row r="780" ht="15.75" customHeight="1">
      <c r="I780" s="214"/>
    </row>
    <row r="781" ht="15.75" customHeight="1">
      <c r="I781" s="214"/>
    </row>
    <row r="782" ht="15.75" customHeight="1">
      <c r="I782" s="214"/>
    </row>
    <row r="783" ht="15.75" customHeight="1">
      <c r="I783" s="214"/>
    </row>
    <row r="784" ht="15.75" customHeight="1">
      <c r="I784" s="214"/>
    </row>
    <row r="785" ht="15.75" customHeight="1">
      <c r="I785" s="214"/>
    </row>
    <row r="786" ht="15.75" customHeight="1">
      <c r="I786" s="214"/>
    </row>
    <row r="787" ht="15.75" customHeight="1">
      <c r="I787" s="214"/>
    </row>
    <row r="788" ht="15.75" customHeight="1">
      <c r="I788" s="214"/>
    </row>
    <row r="789" ht="15.75" customHeight="1">
      <c r="I789" s="214"/>
    </row>
    <row r="790" ht="15.75" customHeight="1">
      <c r="I790" s="214"/>
    </row>
    <row r="791" ht="15.75" customHeight="1">
      <c r="I791" s="214"/>
    </row>
    <row r="792" ht="15.75" customHeight="1">
      <c r="I792" s="214"/>
    </row>
    <row r="793" ht="15.75" customHeight="1">
      <c r="I793" s="214"/>
    </row>
    <row r="794" ht="15.75" customHeight="1">
      <c r="I794" s="214"/>
    </row>
    <row r="795" ht="15.75" customHeight="1">
      <c r="I795" s="214"/>
    </row>
    <row r="796" ht="15.75" customHeight="1">
      <c r="I796" s="214"/>
    </row>
    <row r="797" ht="15.75" customHeight="1">
      <c r="I797" s="214"/>
    </row>
    <row r="798" ht="15.75" customHeight="1">
      <c r="I798" s="214"/>
    </row>
    <row r="799" ht="15.75" customHeight="1">
      <c r="I799" s="214"/>
    </row>
    <row r="800" ht="15.75" customHeight="1">
      <c r="I800" s="214"/>
    </row>
    <row r="801" ht="15.75" customHeight="1">
      <c r="I801" s="214"/>
    </row>
    <row r="802" ht="15.75" customHeight="1">
      <c r="I802" s="214"/>
    </row>
    <row r="803" ht="15.75" customHeight="1">
      <c r="I803" s="214"/>
    </row>
    <row r="804" ht="15.75" customHeight="1">
      <c r="I804" s="214"/>
    </row>
    <row r="805" ht="15.75" customHeight="1">
      <c r="I805" s="214"/>
    </row>
    <row r="806" ht="15.75" customHeight="1">
      <c r="I806" s="214"/>
    </row>
    <row r="807" ht="15.75" customHeight="1">
      <c r="I807" s="214"/>
    </row>
    <row r="808" ht="15.75" customHeight="1">
      <c r="I808" s="214"/>
    </row>
    <row r="809" ht="15.75" customHeight="1">
      <c r="I809" s="214"/>
    </row>
    <row r="810" ht="15.75" customHeight="1">
      <c r="I810" s="214"/>
    </row>
    <row r="811" ht="15.75" customHeight="1">
      <c r="I811" s="214"/>
    </row>
    <row r="812" ht="15.75" customHeight="1">
      <c r="I812" s="214"/>
    </row>
    <row r="813" ht="15.75" customHeight="1">
      <c r="I813" s="214"/>
    </row>
    <row r="814" ht="15.75" customHeight="1">
      <c r="I814" s="214"/>
    </row>
    <row r="815" ht="15.75" customHeight="1">
      <c r="I815" s="214"/>
    </row>
    <row r="816" ht="15.75" customHeight="1">
      <c r="I816" s="214"/>
    </row>
    <row r="817" ht="15.75" customHeight="1">
      <c r="I817" s="214"/>
    </row>
    <row r="818" ht="15.75" customHeight="1">
      <c r="I818" s="214"/>
    </row>
    <row r="819" ht="15.75" customHeight="1">
      <c r="I819" s="214"/>
    </row>
    <row r="820" ht="15.75" customHeight="1">
      <c r="I820" s="214"/>
    </row>
    <row r="821" ht="15.75" customHeight="1">
      <c r="I821" s="214"/>
    </row>
    <row r="822" ht="15.75" customHeight="1">
      <c r="I822" s="214"/>
    </row>
    <row r="823" ht="15.75" customHeight="1">
      <c r="I823" s="214"/>
    </row>
    <row r="824" ht="15.75" customHeight="1">
      <c r="I824" s="214"/>
    </row>
    <row r="825" ht="15.75" customHeight="1">
      <c r="I825" s="214"/>
    </row>
    <row r="826" ht="15.75" customHeight="1">
      <c r="I826" s="214"/>
    </row>
    <row r="827" ht="15.75" customHeight="1">
      <c r="I827" s="214"/>
    </row>
    <row r="828" ht="15.75" customHeight="1">
      <c r="I828" s="214"/>
    </row>
    <row r="829" ht="15.75" customHeight="1">
      <c r="I829" s="214"/>
    </row>
    <row r="830" ht="15.75" customHeight="1">
      <c r="I830" s="214"/>
    </row>
    <row r="831" ht="15.75" customHeight="1">
      <c r="I831" s="214"/>
    </row>
    <row r="832" ht="15.75" customHeight="1">
      <c r="I832" s="214"/>
    </row>
    <row r="833" ht="15.75" customHeight="1">
      <c r="I833" s="214"/>
    </row>
    <row r="834" ht="15.75" customHeight="1">
      <c r="I834" s="214"/>
    </row>
    <row r="835" ht="15.75" customHeight="1">
      <c r="I835" s="214"/>
    </row>
    <row r="836" ht="15.75" customHeight="1">
      <c r="I836" s="214"/>
    </row>
    <row r="837" ht="15.75" customHeight="1">
      <c r="I837" s="214"/>
    </row>
    <row r="838" ht="15.75" customHeight="1">
      <c r="I838" s="214"/>
    </row>
    <row r="839" ht="15.75" customHeight="1">
      <c r="I839" s="214"/>
    </row>
    <row r="840" ht="15.75" customHeight="1">
      <c r="I840" s="214"/>
    </row>
    <row r="841" ht="15.75" customHeight="1">
      <c r="I841" s="214"/>
    </row>
    <row r="842" ht="15.75" customHeight="1">
      <c r="I842" s="214"/>
    </row>
    <row r="843" ht="15.75" customHeight="1">
      <c r="I843" s="214"/>
    </row>
    <row r="844" ht="15.75" customHeight="1">
      <c r="I844" s="214"/>
    </row>
    <row r="845" ht="15.75" customHeight="1">
      <c r="I845" s="214"/>
    </row>
    <row r="846" ht="15.75" customHeight="1">
      <c r="I846" s="214"/>
    </row>
    <row r="847" ht="15.75" customHeight="1">
      <c r="I847" s="214"/>
    </row>
    <row r="848" ht="15.75" customHeight="1">
      <c r="I848" s="214"/>
    </row>
    <row r="849" ht="15.75" customHeight="1">
      <c r="I849" s="214"/>
    </row>
    <row r="850" ht="15.75" customHeight="1">
      <c r="I850" s="214"/>
    </row>
    <row r="851" ht="15.75" customHeight="1">
      <c r="I851" s="214"/>
    </row>
    <row r="852" ht="15.75" customHeight="1">
      <c r="I852" s="214"/>
    </row>
    <row r="853" ht="15.75" customHeight="1">
      <c r="I853" s="214"/>
    </row>
    <row r="854" ht="15.75" customHeight="1">
      <c r="I854" s="214"/>
    </row>
    <row r="855" ht="15.75" customHeight="1">
      <c r="I855" s="214"/>
    </row>
    <row r="856" ht="15.75" customHeight="1">
      <c r="I856" s="214"/>
    </row>
    <row r="857" ht="15.75" customHeight="1">
      <c r="I857" s="214"/>
    </row>
    <row r="858" ht="15.75" customHeight="1">
      <c r="I858" s="214"/>
    </row>
    <row r="859" ht="15.75" customHeight="1">
      <c r="I859" s="214"/>
    </row>
    <row r="860" ht="15.75" customHeight="1">
      <c r="I860" s="214"/>
    </row>
    <row r="861" ht="15.75" customHeight="1">
      <c r="I861" s="214"/>
    </row>
    <row r="862" ht="15.75" customHeight="1">
      <c r="I862" s="214"/>
    </row>
    <row r="863" ht="15.75" customHeight="1">
      <c r="I863" s="214"/>
    </row>
    <row r="864" ht="15.75" customHeight="1">
      <c r="I864" s="214"/>
    </row>
    <row r="865" ht="15.75" customHeight="1">
      <c r="I865" s="214"/>
    </row>
    <row r="866" ht="15.75" customHeight="1">
      <c r="I866" s="214"/>
    </row>
    <row r="867" ht="15.75" customHeight="1">
      <c r="I867" s="214"/>
    </row>
    <row r="868" ht="15.75" customHeight="1">
      <c r="I868" s="214"/>
    </row>
    <row r="869" ht="15.75" customHeight="1">
      <c r="I869" s="214"/>
    </row>
    <row r="870" ht="15.75" customHeight="1">
      <c r="I870" s="214"/>
    </row>
    <row r="871" ht="15.75" customHeight="1">
      <c r="I871" s="214"/>
    </row>
    <row r="872" ht="15.75" customHeight="1">
      <c r="I872" s="214"/>
    </row>
    <row r="873" ht="15.75" customHeight="1">
      <c r="I873" s="214"/>
    </row>
    <row r="874" ht="15.75" customHeight="1">
      <c r="I874" s="214"/>
    </row>
    <row r="875" ht="15.75" customHeight="1">
      <c r="I875" s="214"/>
    </row>
    <row r="876" ht="15.75" customHeight="1">
      <c r="I876" s="214"/>
    </row>
    <row r="877" ht="15.75" customHeight="1">
      <c r="I877" s="214"/>
    </row>
    <row r="878" ht="15.75" customHeight="1">
      <c r="I878" s="214"/>
    </row>
    <row r="879" ht="15.75" customHeight="1">
      <c r="I879" s="214"/>
    </row>
    <row r="880" ht="15.75" customHeight="1">
      <c r="I880" s="214"/>
    </row>
    <row r="881" ht="15.75" customHeight="1">
      <c r="I881" s="214"/>
    </row>
    <row r="882" ht="15.75" customHeight="1">
      <c r="I882" s="214"/>
    </row>
    <row r="883" ht="15.75" customHeight="1">
      <c r="I883" s="214"/>
    </row>
    <row r="884" ht="15.75" customHeight="1">
      <c r="I884" s="214"/>
    </row>
    <row r="885" ht="15.75" customHeight="1">
      <c r="I885" s="214"/>
    </row>
    <row r="886" ht="15.75" customHeight="1">
      <c r="I886" s="214"/>
    </row>
    <row r="887" ht="15.75" customHeight="1">
      <c r="I887" s="214"/>
    </row>
    <row r="888" ht="15.75" customHeight="1">
      <c r="I888" s="214"/>
    </row>
    <row r="889" ht="15.75" customHeight="1">
      <c r="I889" s="214"/>
    </row>
    <row r="890" ht="15.75" customHeight="1">
      <c r="I890" s="214"/>
    </row>
    <row r="891" ht="15.75" customHeight="1">
      <c r="I891" s="214"/>
    </row>
    <row r="892" ht="15.75" customHeight="1">
      <c r="I892" s="214"/>
    </row>
    <row r="893" ht="15.75" customHeight="1">
      <c r="I893" s="214"/>
    </row>
    <row r="894" ht="15.75" customHeight="1">
      <c r="I894" s="214"/>
    </row>
    <row r="895" ht="15.75" customHeight="1">
      <c r="I895" s="214"/>
    </row>
    <row r="896" ht="15.75" customHeight="1">
      <c r="I896" s="214"/>
    </row>
    <row r="897" ht="15.75" customHeight="1">
      <c r="I897" s="214"/>
    </row>
    <row r="898" ht="15.75" customHeight="1">
      <c r="I898" s="214"/>
    </row>
    <row r="899" ht="15.75" customHeight="1">
      <c r="I899" s="214"/>
    </row>
    <row r="900" ht="15.75" customHeight="1">
      <c r="I900" s="214"/>
    </row>
    <row r="901" ht="15.75" customHeight="1">
      <c r="I901" s="214"/>
    </row>
    <row r="902" ht="15.75" customHeight="1">
      <c r="I902" s="214"/>
    </row>
    <row r="903" ht="15.75" customHeight="1">
      <c r="I903" s="214"/>
    </row>
    <row r="904" ht="15.75" customHeight="1">
      <c r="I904" s="214"/>
    </row>
    <row r="905" ht="15.75" customHeight="1">
      <c r="I905" s="214"/>
    </row>
    <row r="906" ht="15.75" customHeight="1">
      <c r="I906" s="214"/>
    </row>
    <row r="907" ht="15.75" customHeight="1">
      <c r="I907" s="214"/>
    </row>
    <row r="908" ht="15.75" customHeight="1">
      <c r="I908" s="214"/>
    </row>
    <row r="909" ht="15.75" customHeight="1">
      <c r="I909" s="214"/>
    </row>
    <row r="910" ht="15.75" customHeight="1">
      <c r="I910" s="214"/>
    </row>
    <row r="911" ht="15.75" customHeight="1">
      <c r="I911" s="214"/>
    </row>
    <row r="912" ht="15.75" customHeight="1">
      <c r="I912" s="214"/>
    </row>
    <row r="913" ht="15.75" customHeight="1">
      <c r="I913" s="214"/>
    </row>
    <row r="914" ht="15.75" customHeight="1">
      <c r="I914" s="214"/>
    </row>
    <row r="915" ht="15.75" customHeight="1">
      <c r="I915" s="214"/>
    </row>
    <row r="916" ht="15.75" customHeight="1">
      <c r="I916" s="214"/>
    </row>
    <row r="917" ht="15.75" customHeight="1">
      <c r="I917" s="214"/>
    </row>
    <row r="918" ht="15.75" customHeight="1">
      <c r="I918" s="214"/>
    </row>
    <row r="919" ht="15.75" customHeight="1">
      <c r="I919" s="214"/>
    </row>
    <row r="920" ht="15.75" customHeight="1">
      <c r="I920" s="214"/>
    </row>
    <row r="921" ht="15.75" customHeight="1">
      <c r="I921" s="214"/>
    </row>
    <row r="922" ht="15.75" customHeight="1">
      <c r="I922" s="214"/>
    </row>
    <row r="923" ht="15.75" customHeight="1">
      <c r="I923" s="214"/>
    </row>
    <row r="924" ht="15.75" customHeight="1">
      <c r="I924" s="214"/>
    </row>
    <row r="925" ht="15.75" customHeight="1">
      <c r="I925" s="214"/>
    </row>
    <row r="926" ht="15.75" customHeight="1">
      <c r="I926" s="214"/>
    </row>
    <row r="927" ht="15.75" customHeight="1">
      <c r="I927" s="214"/>
    </row>
    <row r="928" ht="15.75" customHeight="1">
      <c r="I928" s="214"/>
    </row>
    <row r="929" ht="15.75" customHeight="1">
      <c r="I929" s="214"/>
    </row>
    <row r="930" ht="15.75" customHeight="1">
      <c r="I930" s="214"/>
    </row>
    <row r="931" ht="15.75" customHeight="1">
      <c r="I931" s="214"/>
    </row>
    <row r="932" ht="15.75" customHeight="1">
      <c r="I932" s="214"/>
    </row>
    <row r="933" ht="15.75" customHeight="1">
      <c r="I933" s="214"/>
    </row>
    <row r="934" ht="15.75" customHeight="1">
      <c r="I934" s="214"/>
    </row>
    <row r="935" ht="15.75" customHeight="1">
      <c r="I935" s="214"/>
    </row>
    <row r="936" ht="15.75" customHeight="1">
      <c r="I936" s="214"/>
    </row>
    <row r="937" ht="15.75" customHeight="1">
      <c r="I937" s="214"/>
    </row>
    <row r="938" ht="15.75" customHeight="1">
      <c r="I938" s="214"/>
    </row>
    <row r="939" ht="15.75" customHeight="1">
      <c r="I939" s="214"/>
    </row>
    <row r="940" ht="15.75" customHeight="1">
      <c r="I940" s="214"/>
    </row>
    <row r="941" ht="15.75" customHeight="1">
      <c r="I941" s="214"/>
    </row>
    <row r="942" ht="15.75" customHeight="1">
      <c r="I942" s="214"/>
    </row>
    <row r="943" ht="15.75" customHeight="1">
      <c r="I943" s="214"/>
    </row>
    <row r="944" ht="15.75" customHeight="1">
      <c r="I944" s="214"/>
    </row>
    <row r="945" ht="15.75" customHeight="1">
      <c r="I945" s="214"/>
    </row>
    <row r="946" ht="15.75" customHeight="1">
      <c r="I946" s="214"/>
    </row>
    <row r="947" ht="15.75" customHeight="1">
      <c r="I947" s="214"/>
    </row>
    <row r="948" ht="15.75" customHeight="1">
      <c r="I948" s="214"/>
    </row>
    <row r="949" ht="15.75" customHeight="1">
      <c r="I949" s="214"/>
    </row>
    <row r="950" ht="15.75" customHeight="1">
      <c r="I950" s="214"/>
    </row>
    <row r="951" ht="15.75" customHeight="1">
      <c r="I951" s="214"/>
    </row>
    <row r="952" ht="15.75" customHeight="1">
      <c r="I952" s="214"/>
    </row>
    <row r="953" ht="15.75" customHeight="1">
      <c r="I953" s="214"/>
    </row>
    <row r="954" ht="15.75" customHeight="1">
      <c r="I954" s="214"/>
    </row>
    <row r="955" ht="15.75" customHeight="1">
      <c r="I955" s="214"/>
    </row>
    <row r="956" ht="15.75" customHeight="1">
      <c r="I956" s="214"/>
    </row>
    <row r="957" ht="15.75" customHeight="1">
      <c r="I957" s="214"/>
    </row>
    <row r="958" ht="15.75" customHeight="1">
      <c r="I958" s="214"/>
    </row>
    <row r="959" ht="15.75" customHeight="1">
      <c r="I959" s="214"/>
    </row>
    <row r="960" ht="15.75" customHeight="1">
      <c r="I960" s="214"/>
    </row>
    <row r="961" ht="15.75" customHeight="1">
      <c r="I961" s="214"/>
    </row>
    <row r="962" ht="15.75" customHeight="1">
      <c r="I962" s="214"/>
    </row>
    <row r="963" ht="15.75" customHeight="1">
      <c r="I963" s="214"/>
    </row>
    <row r="964" ht="15.75" customHeight="1">
      <c r="I964" s="214"/>
    </row>
    <row r="965" ht="15.75" customHeight="1">
      <c r="I965" s="214"/>
    </row>
    <row r="966" ht="15.75" customHeight="1">
      <c r="I966" s="214"/>
    </row>
    <row r="967" ht="15.75" customHeight="1">
      <c r="I967" s="214"/>
    </row>
    <row r="968" ht="15.75" customHeight="1">
      <c r="I968" s="214"/>
    </row>
    <row r="969" ht="15.75" customHeight="1">
      <c r="I969" s="214"/>
    </row>
    <row r="970" ht="15.75" customHeight="1">
      <c r="I970" s="214"/>
    </row>
    <row r="971" ht="15.75" customHeight="1">
      <c r="I971" s="214"/>
    </row>
    <row r="972" ht="15.75" customHeight="1">
      <c r="I972" s="214"/>
    </row>
    <row r="973" ht="15.75" customHeight="1">
      <c r="I973" s="214"/>
    </row>
    <row r="974" ht="15.75" customHeight="1">
      <c r="I974" s="214"/>
    </row>
    <row r="975" ht="15.75" customHeight="1">
      <c r="I975" s="214"/>
    </row>
    <row r="976" ht="15.75" customHeight="1">
      <c r="I976" s="214"/>
    </row>
    <row r="977" ht="15.75" customHeight="1">
      <c r="I977" s="214"/>
    </row>
    <row r="978" ht="15.75" customHeight="1">
      <c r="I978" s="214"/>
    </row>
    <row r="979" ht="15.75" customHeight="1">
      <c r="I979" s="214"/>
    </row>
    <row r="980" ht="15.75" customHeight="1">
      <c r="I980" s="214"/>
    </row>
    <row r="981" ht="15.75" customHeight="1">
      <c r="I981" s="214"/>
    </row>
    <row r="982" ht="15.75" customHeight="1">
      <c r="I982" s="214"/>
    </row>
    <row r="983" ht="15.75" customHeight="1">
      <c r="I983" s="214"/>
    </row>
    <row r="984" ht="15.75" customHeight="1">
      <c r="I984" s="214"/>
    </row>
    <row r="985" ht="15.75" customHeight="1">
      <c r="I985" s="214"/>
    </row>
    <row r="986" ht="15.75" customHeight="1">
      <c r="I986" s="214"/>
    </row>
    <row r="987" ht="15.75" customHeight="1">
      <c r="I987" s="214"/>
    </row>
    <row r="988" ht="15.75" customHeight="1">
      <c r="I988" s="214"/>
    </row>
    <row r="989" ht="15.75" customHeight="1">
      <c r="I989" s="214"/>
    </row>
    <row r="990" ht="15.75" customHeight="1">
      <c r="I990" s="214"/>
    </row>
    <row r="991" ht="15.75" customHeight="1">
      <c r="I991" s="214"/>
    </row>
    <row r="992" ht="15.75" customHeight="1">
      <c r="I992" s="214"/>
    </row>
    <row r="993" ht="15.75" customHeight="1">
      <c r="I993" s="214"/>
    </row>
    <row r="994" ht="15.75" customHeight="1">
      <c r="I994" s="214"/>
    </row>
    <row r="995" ht="15.75" customHeight="1">
      <c r="I995" s="214"/>
    </row>
    <row r="996" ht="15.75" customHeight="1">
      <c r="I996" s="214"/>
    </row>
    <row r="997" ht="15.75" customHeight="1">
      <c r="I997" s="214"/>
    </row>
    <row r="998" ht="15.75" customHeight="1">
      <c r="I998" s="214"/>
    </row>
    <row r="999" ht="15.75" customHeight="1">
      <c r="I999" s="214"/>
    </row>
    <row r="1000" ht="15.75" customHeight="1">
      <c r="I1000" s="214"/>
    </row>
  </sheetData>
  <mergeCells count="3">
    <mergeCell ref="A2:A3"/>
    <mergeCell ref="B2:B3"/>
    <mergeCell ref="I2:I3"/>
  </mergeCells>
  <conditionalFormatting sqref="C9:C10">
    <cfRule type="cellIs" dxfId="0" priority="1" operator="equal">
      <formula>"n.a."</formula>
    </cfRule>
  </conditionalFormatting>
  <conditionalFormatting sqref="C9:C10">
    <cfRule type="cellIs" dxfId="1" priority="2" operator="equal">
      <formula>"Y"</formula>
    </cfRule>
  </conditionalFormatting>
  <conditionalFormatting sqref="C9:C10">
    <cfRule type="cellIs" dxfId="2" priority="3" operator="equal">
      <formula>"N"</formula>
    </cfRule>
  </conditionalFormatting>
  <conditionalFormatting sqref="C9:C10">
    <cfRule type="cellIs" dxfId="1" priority="4" operator="greaterThan">
      <formula>0</formula>
    </cfRule>
  </conditionalFormatting>
  <conditionalFormatting sqref="C9:C10">
    <cfRule type="cellIs" dxfId="2" priority="5" operator="lessThan">
      <formula>1</formula>
    </cfRule>
  </conditionalFormatting>
  <conditionalFormatting sqref="C3:C18 E3 G3 D12:G12 D18:G18 C20">
    <cfRule type="cellIs" dxfId="0" priority="6" operator="equal">
      <formula>"n.a."</formula>
    </cfRule>
  </conditionalFormatting>
  <conditionalFormatting sqref="C3:C18 E3 G3 D12:G12 D18:G18 C20">
    <cfRule type="cellIs" dxfId="1" priority="7" operator="equal">
      <formula>"Y"</formula>
    </cfRule>
  </conditionalFormatting>
  <conditionalFormatting sqref="C3:C18 E3 G3 D12:G12 D18:G18 C20">
    <cfRule type="cellIs" dxfId="2" priority="8" operator="equal">
      <formula>"N"</formula>
    </cfRule>
  </conditionalFormatting>
  <conditionalFormatting sqref="C10">
    <cfRule type="cellIs" dxfId="1" priority="9" operator="greaterThan">
      <formula>0</formula>
    </cfRule>
  </conditionalFormatting>
  <conditionalFormatting sqref="C10">
    <cfRule type="cellIs" dxfId="2" priority="10" operator="lessThan">
      <formula>1</formula>
    </cfRule>
  </conditionalFormatting>
  <conditionalFormatting sqref="D14:D17 E14:F16">
    <cfRule type="colorScale" priority="11">
      <colorScale>
        <cfvo type="formula" val="0"/>
        <cfvo type="formula" val="1"/>
        <cfvo type="formula" val="2"/>
        <color rgb="FFFFFFFF"/>
        <color rgb="FFB6D7A8"/>
        <color rgb="FF6AA84F"/>
      </colorScale>
    </cfRule>
  </conditionalFormatting>
  <dataValidations>
    <dataValidation type="list" allowBlank="1" showErrorMessage="1" sqref="D3 F3 H3">
      <formula1>"n.a.,Product,Process,Resource"</formula1>
    </dataValidation>
    <dataValidation type="list" allowBlank="1" showErrorMessage="1" sqref="C14:C17">
      <formula1>"n.a.,Y,N,Partially"</formula1>
    </dataValidation>
    <dataValidation type="list" allowBlank="1" showInputMessage="1" prompt="Click and enter a value from the list of items" sqref="C10">
      <formula1>"n.a.,0,1,2,3,4,5"</formula1>
    </dataValidation>
    <dataValidation type="list" allowBlank="1" sqref="C20">
      <formula1>"n.a.,Y,N"</formula1>
    </dataValidation>
    <dataValidation type="list" allowBlank="1" showErrorMessage="1" sqref="C12:G12">
      <formula1>"n.a.,Requirements,Modelling,Coding,Testing,Monitoring,Others"</formula1>
    </dataValidation>
    <dataValidation type="list" allowBlank="1" showErrorMessage="1" sqref="C4:C9 C11">
      <formula1>"n.a.,Y,N"</formula1>
    </dataValidation>
    <dataValidation type="list" allowBlank="1" sqref="C18:G18">
      <formula1>"Automotive,Aerospace,Railway,Maritime,Construction,Digital Life,Manufacturing,application domain independent,n.a."</formula1>
    </dataValidation>
    <dataValidation type="list" allowBlank="1" showErrorMessage="1" sqref="C3 E3 G3">
      <formula1>"n.a.,MDE,DevOps,AI/ML"</formula1>
    </dataValidation>
    <dataValidation type="list" allowBlank="1" sqref="C13">
      <formula1>"n.a.,Journal,Conference,Workshop,Book Chapter"</formula1>
    </dataValidation>
  </dataValidations>
  <printOptions/>
  <pageMargins bottom="0.75" footer="0.0" header="0.0" left="0.7" right="0.7" top="0.75"/>
  <pageSetup orientation="landscape"/>
  <drawing r:id="rId1"/>
</worksheet>
</file>