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ge9\Desktop\Studentischer Mitarbeiter\Paper\"/>
    </mc:Choice>
  </mc:AlternateContent>
  <xr:revisionPtr revIDLastSave="0" documentId="8_{055FC2FB-AD63-4501-93B2-3324A79AB1E0}" xr6:coauthVersionLast="45" xr6:coauthVersionMax="45" xr10:uidLastSave="{00000000-0000-0000-0000-000000000000}"/>
  <bookViews>
    <workbookView xWindow="-108" yWindow="-108" windowWidth="23256" windowHeight="12576" activeTab="3" xr2:uid="{8356BA88-B83D-4500-8D6A-3DEAC58D478E}"/>
  </bookViews>
  <sheets>
    <sheet name="QA1 DQM" sheetId="1" r:id="rId1"/>
    <sheet name="QA2, GB1, GB2" sheetId="2" r:id="rId2"/>
    <sheet name="Wilcoxon QA1" sheetId="3" r:id="rId3"/>
    <sheet name="Wilcoxon QA2, GB1, GB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3" l="1"/>
  <c r="J17" i="3"/>
  <c r="J16" i="3" l="1"/>
  <c r="I19" i="3" s="1"/>
  <c r="J45" i="4"/>
  <c r="I60" i="4" l="1"/>
  <c r="I20" i="4"/>
  <c r="I51" i="3"/>
  <c r="I39" i="3"/>
  <c r="I29" i="3"/>
  <c r="I10" i="3"/>
  <c r="J56" i="4"/>
  <c r="J55" i="4"/>
  <c r="J58" i="4" s="1"/>
  <c r="J46" i="4"/>
  <c r="J48" i="4"/>
  <c r="J35" i="4"/>
  <c r="J38" i="4" s="1"/>
  <c r="J16" i="4"/>
  <c r="J15" i="4"/>
  <c r="J18" i="4" s="1"/>
  <c r="J4" i="4"/>
  <c r="J7" i="4" s="1"/>
  <c r="D55" i="4"/>
  <c r="D56" i="4"/>
  <c r="D57" i="4"/>
  <c r="G57" i="4" s="1"/>
  <c r="D58" i="4"/>
  <c r="D54" i="4"/>
  <c r="G54" i="4" s="1"/>
  <c r="C55" i="4"/>
  <c r="C56" i="4"/>
  <c r="C57" i="4"/>
  <c r="E57" i="4" s="1"/>
  <c r="C58" i="4"/>
  <c r="C54" i="4"/>
  <c r="D25" i="4"/>
  <c r="D26" i="4"/>
  <c r="F26" i="4" s="1"/>
  <c r="D27" i="4"/>
  <c r="F27" i="4" s="1"/>
  <c r="D28" i="4"/>
  <c r="F28" i="4" s="1"/>
  <c r="D24" i="4"/>
  <c r="F24" i="4" s="1"/>
  <c r="D35" i="4"/>
  <c r="F35" i="4" s="1"/>
  <c r="D36" i="4"/>
  <c r="F36" i="4" s="1"/>
  <c r="D37" i="4"/>
  <c r="G37" i="4" s="1"/>
  <c r="D38" i="4"/>
  <c r="F38" i="4" s="1"/>
  <c r="D34" i="4"/>
  <c r="F34" i="4" s="1"/>
  <c r="C35" i="4"/>
  <c r="C36" i="4"/>
  <c r="C37" i="4"/>
  <c r="C38" i="4"/>
  <c r="C34" i="4"/>
  <c r="C25" i="4"/>
  <c r="C26" i="4"/>
  <c r="C27" i="4"/>
  <c r="C28" i="4"/>
  <c r="J25" i="4" s="1"/>
  <c r="J28" i="4" s="1"/>
  <c r="C24" i="4"/>
  <c r="D45" i="4"/>
  <c r="D46" i="4"/>
  <c r="D47" i="4"/>
  <c r="G47" i="4" s="1"/>
  <c r="D48" i="4"/>
  <c r="F48" i="4" s="1"/>
  <c r="D44" i="4"/>
  <c r="F44" i="4" s="1"/>
  <c r="C45" i="4"/>
  <c r="C46" i="4"/>
  <c r="C47" i="4"/>
  <c r="C48" i="4"/>
  <c r="C44" i="4"/>
  <c r="E44" i="4" s="1"/>
  <c r="D15" i="4"/>
  <c r="F15" i="4" s="1"/>
  <c r="D16" i="4"/>
  <c r="F16" i="4" s="1"/>
  <c r="D17" i="4"/>
  <c r="D18" i="4"/>
  <c r="G18" i="4" s="1"/>
  <c r="D14" i="4"/>
  <c r="G14" i="4" s="1"/>
  <c r="C15" i="4"/>
  <c r="C16" i="4"/>
  <c r="C17" i="4"/>
  <c r="C18" i="4"/>
  <c r="C14" i="4"/>
  <c r="D4" i="4"/>
  <c r="D5" i="4"/>
  <c r="D6" i="4"/>
  <c r="G6" i="4" s="1"/>
  <c r="D7" i="4"/>
  <c r="F7" i="4" s="1"/>
  <c r="D3" i="4"/>
  <c r="C4" i="4"/>
  <c r="C5" i="4"/>
  <c r="C6" i="4"/>
  <c r="C7" i="4"/>
  <c r="C3" i="4"/>
  <c r="J47" i="3"/>
  <c r="J46" i="3"/>
  <c r="J49" i="3" s="1"/>
  <c r="G48" i="3"/>
  <c r="F48" i="3"/>
  <c r="G44" i="3"/>
  <c r="G45" i="3"/>
  <c r="G46" i="3"/>
  <c r="G47" i="3"/>
  <c r="F44" i="3"/>
  <c r="F45" i="3"/>
  <c r="F46" i="3"/>
  <c r="F47" i="3"/>
  <c r="G43" i="3"/>
  <c r="F43" i="3"/>
  <c r="E44" i="3"/>
  <c r="E45" i="3"/>
  <c r="E46" i="3"/>
  <c r="E47" i="3"/>
  <c r="E43" i="3"/>
  <c r="D44" i="3"/>
  <c r="D45" i="3"/>
  <c r="D46" i="3"/>
  <c r="D47" i="3"/>
  <c r="D43" i="3"/>
  <c r="C44" i="3"/>
  <c r="C45" i="3"/>
  <c r="C46" i="3"/>
  <c r="C47" i="3"/>
  <c r="C43" i="3"/>
  <c r="J35" i="3"/>
  <c r="J34" i="3"/>
  <c r="J37" i="3" s="1"/>
  <c r="G38" i="3"/>
  <c r="F38" i="3"/>
  <c r="E24" i="3"/>
  <c r="F24" i="3" s="1"/>
  <c r="E25" i="3"/>
  <c r="F25" i="3" s="1"/>
  <c r="E26" i="3"/>
  <c r="E27" i="3"/>
  <c r="E23" i="3"/>
  <c r="G23" i="3" s="1"/>
  <c r="G34" i="3"/>
  <c r="G35" i="3"/>
  <c r="G36" i="3"/>
  <c r="G37" i="3"/>
  <c r="G33" i="3"/>
  <c r="F37" i="3"/>
  <c r="F34" i="3"/>
  <c r="F35" i="3"/>
  <c r="F36" i="3"/>
  <c r="F33" i="3"/>
  <c r="E34" i="3"/>
  <c r="E35" i="3"/>
  <c r="E36" i="3"/>
  <c r="E37" i="3"/>
  <c r="E33" i="3"/>
  <c r="D34" i="3"/>
  <c r="D35" i="3"/>
  <c r="D36" i="3"/>
  <c r="D37" i="3"/>
  <c r="D33" i="3"/>
  <c r="C34" i="3"/>
  <c r="C35" i="3"/>
  <c r="C36" i="3"/>
  <c r="C37" i="3"/>
  <c r="C33" i="3"/>
  <c r="J24" i="3"/>
  <c r="J27" i="3" s="1"/>
  <c r="G24" i="3"/>
  <c r="G25" i="3"/>
  <c r="G26" i="3"/>
  <c r="G27" i="3"/>
  <c r="F23" i="3"/>
  <c r="F26" i="3"/>
  <c r="F27" i="3"/>
  <c r="E13" i="3"/>
  <c r="D24" i="3"/>
  <c r="D25" i="3"/>
  <c r="D26" i="3"/>
  <c r="D27" i="3"/>
  <c r="D23" i="3"/>
  <c r="C24" i="3"/>
  <c r="C25" i="3"/>
  <c r="C26" i="3"/>
  <c r="C27" i="3"/>
  <c r="C23" i="3"/>
  <c r="F15" i="3"/>
  <c r="F16" i="3"/>
  <c r="F17" i="3"/>
  <c r="E16" i="3"/>
  <c r="E17" i="3"/>
  <c r="D14" i="3"/>
  <c r="G14" i="3" s="1"/>
  <c r="D15" i="3"/>
  <c r="G15" i="3" s="1"/>
  <c r="D16" i="3"/>
  <c r="G16" i="3" s="1"/>
  <c r="D17" i="3"/>
  <c r="G17" i="3" s="1"/>
  <c r="D13" i="3"/>
  <c r="G13" i="3" s="1"/>
  <c r="C13" i="3"/>
  <c r="C14" i="3"/>
  <c r="E14" i="3" s="1"/>
  <c r="C15" i="3"/>
  <c r="E15" i="3" s="1"/>
  <c r="C16" i="3"/>
  <c r="C17" i="3"/>
  <c r="J57" i="4" l="1"/>
  <c r="J59" i="4" s="1"/>
  <c r="J47" i="4"/>
  <c r="J49" i="4" s="1"/>
  <c r="I50" i="4" s="1"/>
  <c r="J37" i="4"/>
  <c r="J27" i="4"/>
  <c r="J19" i="4"/>
  <c r="J17" i="4"/>
  <c r="J6" i="4"/>
  <c r="E48" i="4"/>
  <c r="G48" i="4" s="1"/>
  <c r="E56" i="4"/>
  <c r="E27" i="4"/>
  <c r="G27" i="4" s="1"/>
  <c r="E55" i="4"/>
  <c r="F55" i="4" s="1"/>
  <c r="E34" i="4"/>
  <c r="G34" i="4" s="1"/>
  <c r="E58" i="4"/>
  <c r="G58" i="4" s="1"/>
  <c r="E17" i="4"/>
  <c r="F17" i="4" s="1"/>
  <c r="F56" i="4"/>
  <c r="E7" i="4"/>
  <c r="G7" i="4" s="1"/>
  <c r="E46" i="4"/>
  <c r="G46" i="4" s="1"/>
  <c r="E5" i="4"/>
  <c r="G5" i="4" s="1"/>
  <c r="F5" i="4"/>
  <c r="F46" i="4"/>
  <c r="E14" i="4"/>
  <c r="F14" i="4" s="1"/>
  <c r="E45" i="4"/>
  <c r="G45" i="4" s="1"/>
  <c r="G56" i="4"/>
  <c r="E4" i="4"/>
  <c r="G4" i="4" s="1"/>
  <c r="E18" i="4"/>
  <c r="F18" i="4" s="1"/>
  <c r="G55" i="4"/>
  <c r="F4" i="4"/>
  <c r="E15" i="4"/>
  <c r="G15" i="4" s="1"/>
  <c r="G17" i="4"/>
  <c r="F45" i="4"/>
  <c r="F58" i="4"/>
  <c r="E3" i="4"/>
  <c r="F3" i="4" s="1"/>
  <c r="E16" i="4"/>
  <c r="G16" i="4" s="1"/>
  <c r="E26" i="4"/>
  <c r="G26" i="4" s="1"/>
  <c r="E6" i="4"/>
  <c r="F6" i="4" s="1"/>
  <c r="G3" i="4"/>
  <c r="E47" i="4"/>
  <c r="F47" i="4" s="1"/>
  <c r="G44" i="4"/>
  <c r="E37" i="4"/>
  <c r="F37" i="4" s="1"/>
  <c r="F39" i="4" s="1"/>
  <c r="F57" i="4"/>
  <c r="E28" i="4"/>
  <c r="G28" i="4" s="1"/>
  <c r="E38" i="4"/>
  <c r="G38" i="4" s="1"/>
  <c r="E54" i="4"/>
  <c r="F54" i="4" s="1"/>
  <c r="E36" i="4"/>
  <c r="G36" i="4" s="1"/>
  <c r="E35" i="4"/>
  <c r="G35" i="4" s="1"/>
  <c r="E25" i="4"/>
  <c r="F25" i="4" s="1"/>
  <c r="F29" i="4" s="1"/>
  <c r="G25" i="4"/>
  <c r="E24" i="4"/>
  <c r="G24" i="4" s="1"/>
  <c r="J48" i="3"/>
  <c r="J50" i="3" s="1"/>
  <c r="J38" i="3"/>
  <c r="J36" i="3"/>
  <c r="G28" i="3"/>
  <c r="F28" i="3"/>
  <c r="J25" i="3" s="1"/>
  <c r="J26" i="3"/>
  <c r="F14" i="3"/>
  <c r="F13" i="3"/>
  <c r="G29" i="4" l="1"/>
  <c r="J26" i="4" s="1"/>
  <c r="J29" i="4" s="1"/>
  <c r="I30" i="4" s="1"/>
  <c r="F19" i="4"/>
  <c r="F49" i="4"/>
  <c r="G59" i="4"/>
  <c r="F8" i="4"/>
  <c r="J5" i="4" s="1"/>
  <c r="J8" i="4" s="1"/>
  <c r="I9" i="4" s="1"/>
  <c r="G49" i="4"/>
  <c r="G19" i="4"/>
  <c r="G39" i="4"/>
  <c r="J36" i="4" s="1"/>
  <c r="J39" i="4" s="1"/>
  <c r="I40" i="4" s="1"/>
  <c r="F59" i="4"/>
  <c r="G8" i="4"/>
  <c r="J28" i="3"/>
  <c r="D5" i="3" l="1"/>
  <c r="D6" i="3"/>
  <c r="D7" i="3"/>
  <c r="D8" i="3"/>
  <c r="D4" i="3"/>
  <c r="C5" i="3"/>
  <c r="E5" i="3" s="1"/>
  <c r="C6" i="3"/>
  <c r="E6" i="3" s="1"/>
  <c r="C7" i="3"/>
  <c r="E7" i="3" s="1"/>
  <c r="C8" i="3"/>
  <c r="E8" i="3" s="1"/>
  <c r="C4" i="3"/>
  <c r="G4" i="3" l="1"/>
  <c r="G8" i="3"/>
  <c r="F8" i="3"/>
  <c r="G7" i="3"/>
  <c r="F7" i="3"/>
  <c r="J5" i="3"/>
  <c r="E4" i="3"/>
  <c r="F4" i="3" s="1"/>
  <c r="F9" i="3" s="1"/>
  <c r="G6" i="3"/>
  <c r="F6" i="3"/>
  <c r="G5" i="3"/>
  <c r="F5" i="3"/>
  <c r="C29" i="2"/>
  <c r="B29" i="2"/>
  <c r="J8" i="3" l="1"/>
  <c r="J7" i="3"/>
  <c r="G9" i="3"/>
  <c r="J6" i="3" s="1"/>
  <c r="C43" i="2"/>
  <c r="B43" i="2"/>
  <c r="J9" i="3" l="1"/>
  <c r="I43" i="2"/>
  <c r="J43" i="2"/>
  <c r="K43" i="2"/>
  <c r="L43" i="2"/>
  <c r="M43" i="2"/>
  <c r="H43" i="2"/>
  <c r="I28" i="2"/>
  <c r="J28" i="2"/>
  <c r="K28" i="2"/>
  <c r="L28" i="2"/>
  <c r="M28" i="2"/>
  <c r="H28" i="2"/>
  <c r="I23" i="1" l="1"/>
  <c r="J23" i="1"/>
  <c r="D37" i="1"/>
  <c r="E37" i="1"/>
  <c r="F37" i="1"/>
  <c r="C37" i="1"/>
  <c r="C13" i="2" l="1"/>
  <c r="D13" i="2"/>
  <c r="E13" i="2"/>
  <c r="B13" i="2"/>
  <c r="L23" i="1" l="1"/>
  <c r="K23" i="1"/>
  <c r="D23" i="1"/>
  <c r="E23" i="1"/>
  <c r="F23" i="1"/>
  <c r="C23" i="1"/>
  <c r="L10" i="1" l="1"/>
  <c r="J10" i="1"/>
  <c r="F10" i="1" l="1"/>
  <c r="E10" i="1"/>
  <c r="D10" i="1"/>
</calcChain>
</file>

<file path=xl/sharedStrings.xml><?xml version="1.0" encoding="utf-8"?>
<sst xmlns="http://schemas.openxmlformats.org/spreadsheetml/2006/main" count="240" uniqueCount="76">
  <si>
    <t>Lauf</t>
  </si>
  <si>
    <t>DQM-Modularity</t>
  </si>
  <si>
    <t>Louvain Modularity</t>
  </si>
  <si>
    <t>Louvain Time</t>
  </si>
  <si>
    <t>0.41978961209730437</t>
  </si>
  <si>
    <t>DQM-Time in mikrosekunden (dh Ergebnisse im Bereich von ca 5 Sekunden)</t>
  </si>
  <si>
    <t>Average</t>
  </si>
  <si>
    <t>Best</t>
  </si>
  <si>
    <t>Zachary</t>
  </si>
  <si>
    <t>PP100</t>
  </si>
  <si>
    <t>DQM-Modularization</t>
  </si>
  <si>
    <t>Louvain-Mod.</t>
  </si>
  <si>
    <t>DQM-Time in Millisekunden</t>
  </si>
  <si>
    <t>LFR100</t>
  </si>
  <si>
    <t>DQM-Mod</t>
  </si>
  <si>
    <t>Louvain Mod</t>
  </si>
  <si>
    <t>DQM Time in Mikrosekunden</t>
  </si>
  <si>
    <t>PP1000</t>
  </si>
  <si>
    <t>DQM Time in Sekunden</t>
  </si>
  <si>
    <t>Louvain Time in Sekunden</t>
  </si>
  <si>
    <t>QA Modularity</t>
  </si>
  <si>
    <t>QLS Mod</t>
  </si>
  <si>
    <t>Subset size=12</t>
  </si>
  <si>
    <t>Louvain Time in Mikrosekunden</t>
  </si>
  <si>
    <t>Louvain-Time in Millisekunden</t>
  </si>
  <si>
    <t>LFR1000</t>
  </si>
  <si>
    <t>Louvain Mod.</t>
  </si>
  <si>
    <t>Iterations</t>
  </si>
  <si>
    <t>Subsize=16</t>
  </si>
  <si>
    <t>Subsize=12</t>
  </si>
  <si>
    <t>Modularity</t>
  </si>
  <si>
    <t>Time</t>
  </si>
  <si>
    <t>with IBMQ Melbourne</t>
  </si>
  <si>
    <t>QLS Time in milliseconds</t>
  </si>
  <si>
    <t>GB1</t>
  </si>
  <si>
    <t>GB2</t>
  </si>
  <si>
    <t>Simulated Annealing Results</t>
  </si>
  <si>
    <t>difference in "best time" values: stated independently from modularity in this file!</t>
  </si>
  <si>
    <t>QA2</t>
  </si>
  <si>
    <t>QA Time in milliseconds</t>
  </si>
  <si>
    <t>Simulated Annealing Modularity</t>
  </si>
  <si>
    <t>Simulated Annealing Time in milliseconds</t>
  </si>
  <si>
    <t>Louvain</t>
  </si>
  <si>
    <t>Difference</t>
  </si>
  <si>
    <t>Sign</t>
  </si>
  <si>
    <t>Rank</t>
  </si>
  <si>
    <t>Negative Rank</t>
  </si>
  <si>
    <t>Positive Rank</t>
  </si>
  <si>
    <t>H0: QA1&gt;Louvain</t>
  </si>
  <si>
    <t>H1: QA1&lt;Louvain</t>
  </si>
  <si>
    <t>QA1</t>
  </si>
  <si>
    <t>Wilcoxon Test</t>
  </si>
  <si>
    <t>n</t>
  </si>
  <si>
    <t>W</t>
  </si>
  <si>
    <t>ⴗW</t>
  </si>
  <si>
    <t>σW</t>
  </si>
  <si>
    <t>z</t>
  </si>
  <si>
    <t>H0: QA1&lt;Louvain</t>
  </si>
  <si>
    <t>H1: QA1&gt;Louvain</t>
  </si>
  <si>
    <t>IBMQ Melbourne</t>
  </si>
  <si>
    <t>Simulated Annealing</t>
  </si>
  <si>
    <t>LA</t>
  </si>
  <si>
    <t>H0: Melbourne&lt;SA</t>
  </si>
  <si>
    <t>H1: Melbourne&gt;SA</t>
  </si>
  <si>
    <t>H0: Melbourne&gt;SA</t>
  </si>
  <si>
    <t>H1: Melbourne&lt;SA</t>
  </si>
  <si>
    <t>H0: GB2&gt;GB1</t>
  </si>
  <si>
    <t>H1: GB2&lt;GB1</t>
  </si>
  <si>
    <t>H0: LA&gt;GB1</t>
  </si>
  <si>
    <t>H1: LA&lt;GB1</t>
  </si>
  <si>
    <t>H0: LA&gt;GB2</t>
  </si>
  <si>
    <t>H1: LA&lt;GB2</t>
  </si>
  <si>
    <t>Subset size=16</t>
  </si>
  <si>
    <t>H0: 12&gt;16</t>
  </si>
  <si>
    <t>H1: 12&lt;16</t>
  </si>
  <si>
    <t>Zeilen ohne Differenz werden ignoriert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</si>
</sst>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2" borderId="9" xfId="1" applyBorder="1" applyAlignment="1">
      <alignment horizontal="center"/>
    </xf>
    <xf numFmtId="0" fontId="5" fillId="2" borderId="10" xfId="1" applyBorder="1" applyAlignment="1">
      <alignment horizontal="center"/>
    </xf>
  </cellXfs>
  <cellStyles count="2">
    <cellStyle name="Gut" xfId="1" builtinId="26"/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8F19-C76F-4D63-8654-74D3150A76D4}">
  <dimension ref="B1:L38"/>
  <sheetViews>
    <sheetView topLeftCell="B1" workbookViewId="0">
      <selection activeCell="E4" sqref="E4:E8"/>
    </sheetView>
  </sheetViews>
  <sheetFormatPr baseColWidth="10" defaultRowHeight="14.4"/>
  <cols>
    <col min="12" max="12" width="21" bestFit="1" customWidth="1"/>
  </cols>
  <sheetData>
    <row r="1" spans="2:12">
      <c r="B1" s="4" t="s">
        <v>8</v>
      </c>
      <c r="H1" s="4" t="s">
        <v>9</v>
      </c>
    </row>
    <row r="3" spans="2:12">
      <c r="B3" s="4" t="s">
        <v>0</v>
      </c>
      <c r="C3" s="4" t="s">
        <v>1</v>
      </c>
      <c r="D3" s="4" t="s">
        <v>5</v>
      </c>
      <c r="E3" s="4" t="s">
        <v>2</v>
      </c>
      <c r="F3" s="4" t="s">
        <v>23</v>
      </c>
      <c r="H3" s="4" t="s">
        <v>0</v>
      </c>
      <c r="I3" s="4" t="s">
        <v>10</v>
      </c>
      <c r="J3" s="4" t="s">
        <v>12</v>
      </c>
      <c r="K3" s="4" t="s">
        <v>11</v>
      </c>
      <c r="L3" s="4" t="s">
        <v>24</v>
      </c>
    </row>
    <row r="4" spans="2:12">
      <c r="B4">
        <v>1</v>
      </c>
      <c r="C4" s="1">
        <v>0.41978961209730398</v>
      </c>
      <c r="D4" s="3">
        <v>4985381</v>
      </c>
      <c r="E4">
        <v>0.41880341880341798</v>
      </c>
      <c r="F4" s="2">
        <v>126996</v>
      </c>
      <c r="H4">
        <v>1</v>
      </c>
      <c r="I4" s="1">
        <v>0.33412479474711998</v>
      </c>
      <c r="J4" s="1">
        <v>5349.96</v>
      </c>
      <c r="K4">
        <v>0.33412479474711998</v>
      </c>
      <c r="L4" s="2">
        <v>147.14503288269</v>
      </c>
    </row>
    <row r="5" spans="2:12">
      <c r="B5">
        <v>2</v>
      </c>
      <c r="C5" s="1">
        <v>0.41978961209730398</v>
      </c>
      <c r="D5" s="3">
        <v>4992724</v>
      </c>
      <c r="E5">
        <v>0.41559829059829001</v>
      </c>
      <c r="F5">
        <v>17994</v>
      </c>
      <c r="H5">
        <v>2</v>
      </c>
      <c r="I5" s="1">
        <v>0.33412479474711998</v>
      </c>
      <c r="J5" s="3">
        <v>5360.9290000000001</v>
      </c>
      <c r="K5">
        <v>0.33412479474711998</v>
      </c>
      <c r="L5">
        <v>69.005966186523395</v>
      </c>
    </row>
    <row r="6" spans="2:12">
      <c r="B6">
        <v>3</v>
      </c>
      <c r="C6" s="1">
        <v>0.41978961209730398</v>
      </c>
      <c r="D6" s="3">
        <v>5030972</v>
      </c>
      <c r="E6">
        <v>0.39809335963182102</v>
      </c>
      <c r="F6">
        <v>11002</v>
      </c>
      <c r="H6">
        <v>3</v>
      </c>
      <c r="I6" s="1">
        <v>0.33412479474711998</v>
      </c>
      <c r="J6" s="1">
        <v>5359.31</v>
      </c>
      <c r="K6">
        <v>0.33412479474711998</v>
      </c>
      <c r="L6">
        <v>78.130483627319293</v>
      </c>
    </row>
    <row r="7" spans="2:12">
      <c r="B7">
        <v>4</v>
      </c>
      <c r="C7" s="1">
        <v>0.41978961209730398</v>
      </c>
      <c r="D7" s="3">
        <v>4984167</v>
      </c>
      <c r="E7">
        <v>0.39686061801446398</v>
      </c>
      <c r="F7">
        <v>15002</v>
      </c>
      <c r="H7">
        <v>4</v>
      </c>
      <c r="I7" s="1">
        <v>0.33412479474711998</v>
      </c>
      <c r="J7" s="1">
        <v>5347.29</v>
      </c>
      <c r="K7">
        <v>0.33412479474711998</v>
      </c>
      <c r="L7">
        <v>81.019878387451101</v>
      </c>
    </row>
    <row r="8" spans="2:12">
      <c r="B8">
        <v>5</v>
      </c>
      <c r="C8" s="1">
        <v>0.41978961209730398</v>
      </c>
      <c r="D8" s="3">
        <v>5013149</v>
      </c>
      <c r="E8">
        <v>0.41880341880341798</v>
      </c>
      <c r="F8">
        <v>13999</v>
      </c>
      <c r="H8">
        <v>5</v>
      </c>
      <c r="I8" s="1">
        <v>0.33412479474711998</v>
      </c>
      <c r="J8" s="3">
        <v>5389.9679999999998</v>
      </c>
      <c r="K8">
        <v>0.33412479474711998</v>
      </c>
      <c r="L8">
        <v>62.4945163726806</v>
      </c>
    </row>
    <row r="10" spans="2:12">
      <c r="B10" s="4" t="s">
        <v>6</v>
      </c>
      <c r="C10" t="s">
        <v>4</v>
      </c>
      <c r="D10">
        <f>(D4+D5+D6+D7+D8)/5</f>
        <v>5001278.5999999996</v>
      </c>
      <c r="E10">
        <f>(E4+E5+E6+E7+E8)/5</f>
        <v>0.40963182117028224</v>
      </c>
      <c r="F10">
        <f>(F4+F5+F6+F7+F8)/5</f>
        <v>36998.6</v>
      </c>
      <c r="H10" s="4" t="s">
        <v>6</v>
      </c>
      <c r="I10" s="1">
        <v>0.33412479474711998</v>
      </c>
      <c r="J10">
        <f>(J4+J5+J6+J7+J8)/5</f>
        <v>5361.4914000000008</v>
      </c>
      <c r="K10">
        <v>0.33412479474711998</v>
      </c>
      <c r="L10">
        <f>(L4+L5+L6+L7+L8)/5</f>
        <v>87.55917549133288</v>
      </c>
    </row>
    <row r="11" spans="2:12">
      <c r="B11" s="4" t="s">
        <v>7</v>
      </c>
      <c r="C11" t="s">
        <v>4</v>
      </c>
      <c r="D11" s="3">
        <v>4984167</v>
      </c>
      <c r="E11">
        <v>0.41880341880341798</v>
      </c>
      <c r="F11">
        <v>11002</v>
      </c>
      <c r="H11" s="4" t="s">
        <v>7</v>
      </c>
      <c r="I11" s="1">
        <v>0.33412479474711998</v>
      </c>
      <c r="J11" s="1">
        <v>5347.29</v>
      </c>
      <c r="K11">
        <v>0.33412479474711998</v>
      </c>
      <c r="L11">
        <v>62.4945163726806</v>
      </c>
    </row>
    <row r="14" spans="2:12">
      <c r="B14" s="4" t="s">
        <v>13</v>
      </c>
      <c r="H14" s="4" t="s">
        <v>17</v>
      </c>
    </row>
    <row r="16" spans="2:12">
      <c r="B16" s="4" t="s">
        <v>0</v>
      </c>
      <c r="C16" s="4" t="s">
        <v>14</v>
      </c>
      <c r="D16" s="4" t="s">
        <v>16</v>
      </c>
      <c r="E16" s="4" t="s">
        <v>15</v>
      </c>
      <c r="F16" s="4" t="s">
        <v>3</v>
      </c>
      <c r="H16" s="4" t="s">
        <v>0</v>
      </c>
      <c r="I16" s="4" t="s">
        <v>14</v>
      </c>
      <c r="J16" s="4" t="s">
        <v>18</v>
      </c>
      <c r="K16" s="4" t="s">
        <v>15</v>
      </c>
      <c r="L16" s="4" t="s">
        <v>19</v>
      </c>
    </row>
    <row r="17" spans="2:12">
      <c r="B17">
        <v>1</v>
      </c>
      <c r="C17" s="1">
        <v>0.14101404647253701</v>
      </c>
      <c r="D17">
        <v>5354068</v>
      </c>
      <c r="E17">
        <v>0.14222525333939501</v>
      </c>
      <c r="F17" s="2">
        <v>301981.44912719697</v>
      </c>
      <c r="H17">
        <v>1</v>
      </c>
      <c r="I17" s="1">
        <v>0.10792172637462601</v>
      </c>
      <c r="J17" s="3">
        <v>354.47828700000002</v>
      </c>
      <c r="K17">
        <v>0.18601815293085999</v>
      </c>
      <c r="L17">
        <v>2.7935996055603001</v>
      </c>
    </row>
    <row r="18" spans="2:12">
      <c r="B18">
        <v>2</v>
      </c>
      <c r="C18">
        <v>0.14705974745282799</v>
      </c>
      <c r="D18">
        <v>5342177</v>
      </c>
      <c r="E18">
        <v>0.13924208292861001</v>
      </c>
      <c r="F18" s="2">
        <v>211986.541748046</v>
      </c>
      <c r="H18">
        <v>2</v>
      </c>
      <c r="I18" s="1">
        <v>0.109469801636266</v>
      </c>
      <c r="J18">
        <v>353.81368900000001</v>
      </c>
      <c r="K18">
        <v>0.182707904795158</v>
      </c>
      <c r="L18" s="2">
        <v>3.8977599143981898</v>
      </c>
    </row>
    <row r="19" spans="2:12">
      <c r="B19">
        <v>3</v>
      </c>
      <c r="C19">
        <v>0.14197546172870101</v>
      </c>
      <c r="D19">
        <v>5374785</v>
      </c>
      <c r="E19">
        <v>0.13784115568231101</v>
      </c>
      <c r="F19" s="2">
        <v>151984.930038452</v>
      </c>
      <c r="H19">
        <v>3</v>
      </c>
      <c r="I19">
        <v>0.10626692673511801</v>
      </c>
      <c r="J19" s="3">
        <v>354.558877</v>
      </c>
      <c r="K19">
        <v>0.179079684619802</v>
      </c>
      <c r="L19" s="2">
        <v>3.0088050365447998</v>
      </c>
    </row>
    <row r="20" spans="2:12">
      <c r="B20">
        <v>4</v>
      </c>
      <c r="C20">
        <v>0.145805967167489</v>
      </c>
      <c r="D20">
        <v>5348293</v>
      </c>
      <c r="E20">
        <v>0.13908928706746301</v>
      </c>
      <c r="F20" s="2">
        <v>181990.14663696199</v>
      </c>
      <c r="H20">
        <v>4</v>
      </c>
      <c r="I20">
        <v>9.8952290033919699E-2</v>
      </c>
      <c r="J20">
        <v>354.24530600000003</v>
      </c>
      <c r="K20">
        <v>0.179599264676887</v>
      </c>
      <c r="L20" s="2">
        <v>2.8238537311553902</v>
      </c>
    </row>
    <row r="21" spans="2:12">
      <c r="B21">
        <v>5</v>
      </c>
      <c r="C21">
        <v>0.142007150680968</v>
      </c>
      <c r="D21">
        <v>5343220</v>
      </c>
      <c r="E21">
        <v>0.138744841934128</v>
      </c>
      <c r="F21" s="2">
        <v>155990.36216735799</v>
      </c>
      <c r="H21">
        <v>5</v>
      </c>
      <c r="I21">
        <v>0.104244816853926</v>
      </c>
      <c r="J21">
        <v>353.84912000000003</v>
      </c>
      <c r="K21">
        <v>0.18094859621110701</v>
      </c>
      <c r="L21" s="2">
        <v>4.0427505970001203</v>
      </c>
    </row>
    <row r="23" spans="2:12">
      <c r="B23" s="4" t="s">
        <v>6</v>
      </c>
      <c r="C23">
        <f>(C17+C18+C19+C20+C21)/5</f>
        <v>0.1435724747005046</v>
      </c>
      <c r="D23">
        <f t="shared" ref="D23:F23" si="0">(D17+D18+D19+D20+D21)/5</f>
        <v>5352508.5999999996</v>
      </c>
      <c r="E23">
        <f t="shared" si="0"/>
        <v>0.13942852419038143</v>
      </c>
      <c r="F23">
        <f t="shared" si="0"/>
        <v>200786.68594360299</v>
      </c>
      <c r="H23" s="4" t="s">
        <v>6</v>
      </c>
      <c r="I23">
        <f t="shared" ref="I23:J23" si="1">(I17+I18+I19+I20+I21)/5</f>
        <v>0.10537111232677114</v>
      </c>
      <c r="J23">
        <f t="shared" si="1"/>
        <v>354.18905580000001</v>
      </c>
      <c r="K23">
        <f>(K17+K18+K19+K20+K21)/5</f>
        <v>0.18167072064676282</v>
      </c>
      <c r="L23">
        <f>(L17+L18+L19+L20+L21)/5</f>
        <v>3.31335377693176</v>
      </c>
    </row>
    <row r="24" spans="2:12">
      <c r="B24" s="4" t="s">
        <v>7</v>
      </c>
      <c r="C24">
        <v>0.14705974745282799</v>
      </c>
      <c r="D24">
        <v>5342177</v>
      </c>
      <c r="E24">
        <v>0.14222525333939501</v>
      </c>
      <c r="F24" s="2">
        <v>151984.930038452</v>
      </c>
      <c r="H24" s="4" t="s">
        <v>7</v>
      </c>
      <c r="I24" s="1">
        <v>0.109469801636266</v>
      </c>
      <c r="J24">
        <v>353.81368900000001</v>
      </c>
      <c r="K24">
        <v>0.18601815293085999</v>
      </c>
      <c r="L24">
        <v>2.7935996055603001</v>
      </c>
    </row>
    <row r="28" spans="2:12">
      <c r="B28" s="4" t="s">
        <v>25</v>
      </c>
    </row>
    <row r="29" spans="2:12">
      <c r="B29" s="4"/>
    </row>
    <row r="30" spans="2:12">
      <c r="B30" s="4" t="s">
        <v>0</v>
      </c>
      <c r="C30" s="4" t="s">
        <v>14</v>
      </c>
      <c r="D30" s="4" t="s">
        <v>18</v>
      </c>
      <c r="E30" s="4" t="s">
        <v>26</v>
      </c>
      <c r="F30" s="4" t="s">
        <v>3</v>
      </c>
    </row>
    <row r="31" spans="2:12">
      <c r="B31" s="4">
        <v>1</v>
      </c>
      <c r="C31" s="1">
        <v>0.35879502135181801</v>
      </c>
      <c r="D31" s="3">
        <v>354.26137699999998</v>
      </c>
      <c r="E31">
        <v>0.36034064615088202</v>
      </c>
      <c r="F31">
        <v>1.8859000205993599</v>
      </c>
    </row>
    <row r="32" spans="2:12">
      <c r="B32" s="4">
        <v>2</v>
      </c>
      <c r="C32" s="1">
        <v>0.357542298101787</v>
      </c>
      <c r="D32">
        <v>354.677549</v>
      </c>
      <c r="E32">
        <v>0.36013733980215201</v>
      </c>
      <c r="F32">
        <v>1.92988061904907</v>
      </c>
    </row>
    <row r="33" spans="2:6">
      <c r="B33" s="4">
        <v>3</v>
      </c>
      <c r="C33">
        <v>0.34487984563444701</v>
      </c>
      <c r="D33" s="3">
        <v>354.12483500000002</v>
      </c>
      <c r="E33">
        <v>0.35948219651199997</v>
      </c>
      <c r="F33" s="2">
        <v>2.0448634624481201</v>
      </c>
    </row>
    <row r="34" spans="2:6">
      <c r="B34" s="4">
        <v>4</v>
      </c>
      <c r="C34">
        <v>0.35217282030749297</v>
      </c>
      <c r="D34">
        <v>354.70951300000002</v>
      </c>
      <c r="E34">
        <v>0.36046012134426603</v>
      </c>
      <c r="F34">
        <v>1.78889036178588</v>
      </c>
    </row>
    <row r="35" spans="2:6">
      <c r="B35" s="4">
        <v>5</v>
      </c>
      <c r="C35">
        <v>0.35444979966871398</v>
      </c>
      <c r="D35">
        <v>354.771323</v>
      </c>
      <c r="E35">
        <v>0.35914419759267502</v>
      </c>
      <c r="F35">
        <v>2.32085680961608</v>
      </c>
    </row>
    <row r="36" spans="2:6">
      <c r="B36" s="4"/>
    </row>
    <row r="37" spans="2:6">
      <c r="B37" s="4" t="s">
        <v>6</v>
      </c>
      <c r="C37">
        <f>(C31+C32+C33+C34+C35)/5</f>
        <v>0.35356795701285176</v>
      </c>
      <c r="D37">
        <f t="shared" ref="D37:F37" si="2">(D31+D32+D33+D34+D35)/5</f>
        <v>354.50891940000002</v>
      </c>
      <c r="E37">
        <f t="shared" si="2"/>
        <v>0.35991290028039502</v>
      </c>
      <c r="F37">
        <f t="shared" si="2"/>
        <v>1.994078254699702</v>
      </c>
    </row>
    <row r="38" spans="2:6">
      <c r="B38" s="4" t="s">
        <v>7</v>
      </c>
      <c r="C38" s="1">
        <v>0.35879502135181801</v>
      </c>
      <c r="D38" s="3">
        <v>354.12483500000002</v>
      </c>
      <c r="E38">
        <v>0.36046012134426603</v>
      </c>
      <c r="F38">
        <v>1.78889036178588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CCF5-DB9E-437D-9806-CC608D4E2CC7}">
  <dimension ref="A1:M44"/>
  <sheetViews>
    <sheetView topLeftCell="A19" workbookViewId="0">
      <selection activeCell="C25" sqref="C25"/>
    </sheetView>
  </sheetViews>
  <sheetFormatPr baseColWidth="10" defaultRowHeight="14.4"/>
  <sheetData>
    <row r="1" spans="1:10">
      <c r="A1" s="4" t="s">
        <v>8</v>
      </c>
      <c r="B1" t="s">
        <v>37</v>
      </c>
    </row>
    <row r="3" spans="1:10">
      <c r="A3" s="4" t="s">
        <v>38</v>
      </c>
    </row>
    <row r="5" spans="1:10">
      <c r="A5" s="4" t="s">
        <v>0</v>
      </c>
      <c r="B5" s="4" t="s">
        <v>20</v>
      </c>
      <c r="C5" s="4" t="s">
        <v>39</v>
      </c>
      <c r="D5" s="4" t="s">
        <v>40</v>
      </c>
      <c r="E5" s="4" t="s">
        <v>41</v>
      </c>
      <c r="J5" s="4"/>
    </row>
    <row r="6" spans="1:10">
      <c r="A6" s="4">
        <v>1</v>
      </c>
      <c r="B6">
        <v>0.12984878369493699</v>
      </c>
      <c r="C6" s="3">
        <v>474.98500000000001</v>
      </c>
      <c r="D6">
        <v>0.18285667324128799</v>
      </c>
      <c r="E6">
        <v>126.98006629943799</v>
      </c>
    </row>
    <row r="7" spans="1:10">
      <c r="A7" s="4">
        <v>2</v>
      </c>
      <c r="B7" s="1">
        <v>0.168228139381985</v>
      </c>
      <c r="C7" s="3">
        <v>425.84699999999998</v>
      </c>
      <c r="D7" s="1">
        <v>0.22707100591715901</v>
      </c>
      <c r="E7">
        <v>162.981033325195</v>
      </c>
    </row>
    <row r="8" spans="1:10">
      <c r="A8" s="4">
        <v>3</v>
      </c>
      <c r="B8" s="1">
        <v>0.18236357659434499</v>
      </c>
      <c r="C8">
        <v>453.44099999999997</v>
      </c>
      <c r="D8" s="1">
        <v>0.253040762656147</v>
      </c>
      <c r="E8">
        <v>249.97687339782701</v>
      </c>
    </row>
    <row r="9" spans="1:10">
      <c r="A9" s="4">
        <v>4</v>
      </c>
      <c r="B9" s="1">
        <v>0.17513149243918399</v>
      </c>
      <c r="C9" s="3">
        <v>452.517</v>
      </c>
      <c r="D9" s="1">
        <v>0.185650887573964</v>
      </c>
      <c r="E9" s="3">
        <v>120.973825454711</v>
      </c>
    </row>
    <row r="10" spans="1:10">
      <c r="A10" s="4">
        <v>5</v>
      </c>
      <c r="B10" s="1">
        <v>7.5608152531229406E-2</v>
      </c>
      <c r="C10" s="3">
        <v>317.67599999999999</v>
      </c>
      <c r="D10" s="1">
        <v>0.222468770545693</v>
      </c>
      <c r="E10" s="3">
        <v>237.98990249633701</v>
      </c>
    </row>
    <row r="13" spans="1:10">
      <c r="A13" s="4" t="s">
        <v>6</v>
      </c>
      <c r="B13">
        <f>(B6+B7+B8+B9+B10)/5</f>
        <v>0.14623602892833609</v>
      </c>
      <c r="C13">
        <f t="shared" ref="C13:E13" si="0">(C6+C7+C8+C9+C10)/5</f>
        <v>424.89319999999998</v>
      </c>
      <c r="D13">
        <f t="shared" si="0"/>
        <v>0.21421761998685018</v>
      </c>
      <c r="E13">
        <f t="shared" si="0"/>
        <v>179.78034019470161</v>
      </c>
    </row>
    <row r="14" spans="1:10">
      <c r="A14" s="4" t="s">
        <v>7</v>
      </c>
      <c r="B14" s="1">
        <v>0.18236357659434499</v>
      </c>
      <c r="C14" s="3">
        <v>317.67599999999999</v>
      </c>
      <c r="D14" s="1">
        <v>0.253040762656147</v>
      </c>
      <c r="E14" s="3">
        <v>120.973825454711</v>
      </c>
    </row>
    <row r="15" spans="1:10">
      <c r="H15" s="6"/>
      <c r="I15" s="6"/>
      <c r="J15" s="6"/>
    </row>
    <row r="18" spans="1:13">
      <c r="G18" s="4" t="s">
        <v>36</v>
      </c>
    </row>
    <row r="19" spans="1:13">
      <c r="A19" s="4" t="s">
        <v>34</v>
      </c>
      <c r="B19" s="4" t="s">
        <v>32</v>
      </c>
      <c r="G19" s="4" t="s">
        <v>34</v>
      </c>
    </row>
    <row r="20" spans="1:13">
      <c r="A20" s="4"/>
      <c r="B20" s="4" t="s">
        <v>22</v>
      </c>
      <c r="G20" s="4"/>
      <c r="H20" s="4" t="s">
        <v>29</v>
      </c>
      <c r="K20" s="4" t="s">
        <v>28</v>
      </c>
    </row>
    <row r="21" spans="1:13">
      <c r="A21" s="4" t="s">
        <v>0</v>
      </c>
      <c r="B21" s="4" t="s">
        <v>21</v>
      </c>
      <c r="C21" s="4" t="s">
        <v>33</v>
      </c>
      <c r="D21" s="4"/>
      <c r="G21" s="4" t="s">
        <v>0</v>
      </c>
      <c r="H21" s="4" t="s">
        <v>30</v>
      </c>
      <c r="I21" s="4" t="s">
        <v>31</v>
      </c>
      <c r="J21" s="4" t="s">
        <v>27</v>
      </c>
      <c r="K21" s="4" t="s">
        <v>30</v>
      </c>
      <c r="L21" s="4" t="s">
        <v>31</v>
      </c>
      <c r="M21" s="4" t="s">
        <v>27</v>
      </c>
    </row>
    <row r="22" spans="1:13">
      <c r="A22">
        <v>1</v>
      </c>
      <c r="B22">
        <v>0.38132807363576499</v>
      </c>
      <c r="C22" s="1">
        <v>1216688</v>
      </c>
      <c r="G22">
        <v>1</v>
      </c>
      <c r="H22" s="5">
        <v>0.37343852728468102</v>
      </c>
      <c r="I22" s="5">
        <v>605.47327995300202</v>
      </c>
      <c r="J22">
        <v>74</v>
      </c>
      <c r="K22" s="5">
        <v>0.38009533201840801</v>
      </c>
      <c r="L22" s="5">
        <v>709.15722846984795</v>
      </c>
      <c r="M22" s="5">
        <v>74</v>
      </c>
    </row>
    <row r="23" spans="1:13">
      <c r="A23">
        <v>2</v>
      </c>
      <c r="B23">
        <v>0.39907955292570602</v>
      </c>
      <c r="C23">
        <v>1551669</v>
      </c>
      <c r="G23">
        <v>2</v>
      </c>
      <c r="H23" s="5">
        <v>0.417241946088099</v>
      </c>
      <c r="I23" s="5">
        <v>876.15561485290505</v>
      </c>
      <c r="J23">
        <v>118</v>
      </c>
      <c r="K23" s="5">
        <v>0.37146614069690997</v>
      </c>
      <c r="L23" s="5">
        <v>564.438819885253</v>
      </c>
      <c r="M23" s="5">
        <v>43</v>
      </c>
    </row>
    <row r="24" spans="1:13">
      <c r="A24">
        <v>3</v>
      </c>
      <c r="B24">
        <v>0.394230769230769</v>
      </c>
      <c r="C24" s="5">
        <v>711202</v>
      </c>
      <c r="G24">
        <v>3</v>
      </c>
      <c r="H24" s="5">
        <v>0.39907955292570602</v>
      </c>
      <c r="I24" s="5">
        <v>412.80174255371003</v>
      </c>
      <c r="J24">
        <v>75</v>
      </c>
      <c r="K24" s="5">
        <v>0.35527613412228698</v>
      </c>
      <c r="L24" s="5">
        <v>675.79770088195801</v>
      </c>
      <c r="M24" s="5">
        <v>75</v>
      </c>
    </row>
    <row r="25" spans="1:13">
      <c r="A25">
        <v>4</v>
      </c>
      <c r="B25">
        <v>0.40146285338593002</v>
      </c>
      <c r="C25">
        <v>995670</v>
      </c>
      <c r="G25">
        <v>4</v>
      </c>
      <c r="H25" s="5">
        <v>0.38823142669296501</v>
      </c>
      <c r="I25" s="5">
        <v>502.10738182067797</v>
      </c>
      <c r="J25">
        <v>62</v>
      </c>
      <c r="K25" s="5">
        <v>0.37146614069690997</v>
      </c>
      <c r="L25" s="5">
        <v>428.35164070129298</v>
      </c>
      <c r="M25" s="5">
        <v>48</v>
      </c>
    </row>
    <row r="26" spans="1:13">
      <c r="A26">
        <v>5</v>
      </c>
      <c r="B26">
        <v>0.374013806706114</v>
      </c>
      <c r="C26">
        <v>917493</v>
      </c>
      <c r="G26">
        <v>5</v>
      </c>
      <c r="H26" s="5">
        <v>0.39217619986850699</v>
      </c>
      <c r="I26" s="5">
        <v>642.17972755432095</v>
      </c>
      <c r="J26">
        <v>75</v>
      </c>
      <c r="K26" s="5">
        <v>0.402038132807363</v>
      </c>
      <c r="L26" s="5">
        <v>711.71307563781704</v>
      </c>
      <c r="M26" s="5">
        <v>74</v>
      </c>
    </row>
    <row r="28" spans="1:13">
      <c r="G28" s="4" t="s">
        <v>6</v>
      </c>
      <c r="H28">
        <f t="shared" ref="H28:M28" si="1">(H26+H22+H23+H24+H25)/5</f>
        <v>0.39403353057199164</v>
      </c>
      <c r="I28">
        <f t="shared" si="1"/>
        <v>607.74354934692315</v>
      </c>
      <c r="J28">
        <f t="shared" si="1"/>
        <v>80.8</v>
      </c>
      <c r="K28">
        <f t="shared" si="1"/>
        <v>0.37606837606837556</v>
      </c>
      <c r="L28">
        <f t="shared" si="1"/>
        <v>617.89169311523381</v>
      </c>
      <c r="M28">
        <f t="shared" si="1"/>
        <v>62.8</v>
      </c>
    </row>
    <row r="29" spans="1:13">
      <c r="A29" s="4" t="s">
        <v>6</v>
      </c>
      <c r="B29">
        <f>(B22+B23+B24+B25+B26)/5</f>
        <v>0.39002301117685684</v>
      </c>
      <c r="C29">
        <f>(C22+C23+C24+C25+C26)/5</f>
        <v>1078544.3999999999</v>
      </c>
      <c r="G29" s="4" t="s">
        <v>7</v>
      </c>
      <c r="H29" s="5">
        <v>0.417241946088099</v>
      </c>
      <c r="I29" s="5">
        <v>412.80174255371003</v>
      </c>
      <c r="J29">
        <v>62</v>
      </c>
      <c r="K29" s="5">
        <v>0.402038132807363</v>
      </c>
      <c r="L29" s="5">
        <v>428.35164070129298</v>
      </c>
      <c r="M29" s="5">
        <v>43</v>
      </c>
    </row>
    <row r="30" spans="1:13">
      <c r="A30" s="4" t="s">
        <v>7</v>
      </c>
      <c r="B30">
        <v>0.40146285338593002</v>
      </c>
      <c r="C30" s="5">
        <v>711202</v>
      </c>
    </row>
    <row r="33" spans="1:13">
      <c r="G33" s="4" t="s">
        <v>36</v>
      </c>
    </row>
    <row r="34" spans="1:13">
      <c r="A34" s="4" t="s">
        <v>35</v>
      </c>
      <c r="B34" s="4" t="s">
        <v>32</v>
      </c>
      <c r="G34" s="4" t="s">
        <v>35</v>
      </c>
    </row>
    <row r="35" spans="1:13">
      <c r="A35" s="4"/>
      <c r="B35" s="4" t="s">
        <v>22</v>
      </c>
      <c r="G35" s="4"/>
      <c r="H35" s="4" t="s">
        <v>29</v>
      </c>
      <c r="K35" s="4" t="s">
        <v>28</v>
      </c>
    </row>
    <row r="36" spans="1:13">
      <c r="A36" s="4" t="s">
        <v>0</v>
      </c>
      <c r="B36" s="4" t="s">
        <v>21</v>
      </c>
      <c r="C36" s="4" t="s">
        <v>33</v>
      </c>
      <c r="D36" s="4"/>
      <c r="G36" s="4" t="s">
        <v>0</v>
      </c>
      <c r="H36" s="4" t="s">
        <v>30</v>
      </c>
      <c r="I36" s="4" t="s">
        <v>31</v>
      </c>
      <c r="J36" s="4" t="s">
        <v>27</v>
      </c>
      <c r="K36" s="4" t="s">
        <v>30</v>
      </c>
      <c r="L36" s="4" t="s">
        <v>31</v>
      </c>
      <c r="M36" s="4" t="s">
        <v>27</v>
      </c>
    </row>
    <row r="37" spans="1:13">
      <c r="A37">
        <v>1</v>
      </c>
      <c r="B37">
        <v>0.41880341880341798</v>
      </c>
      <c r="C37" s="1">
        <v>659579</v>
      </c>
      <c r="G37">
        <v>1</v>
      </c>
      <c r="H37" s="5">
        <v>0.39809335963182102</v>
      </c>
      <c r="I37" s="5">
        <v>448.33397865295399</v>
      </c>
      <c r="J37" s="5">
        <v>51</v>
      </c>
      <c r="K37" s="5">
        <v>0.41978961209730398</v>
      </c>
      <c r="L37" s="5">
        <v>363.73496055602999</v>
      </c>
      <c r="M37">
        <v>44</v>
      </c>
    </row>
    <row r="38" spans="1:13">
      <c r="A38">
        <v>2</v>
      </c>
      <c r="B38">
        <v>0.39686061801446398</v>
      </c>
      <c r="C38">
        <v>570063</v>
      </c>
      <c r="G38">
        <v>2</v>
      </c>
      <c r="H38" s="5">
        <v>0.41978961209730398</v>
      </c>
      <c r="I38" s="5">
        <v>274.01494979858398</v>
      </c>
      <c r="J38">
        <v>46</v>
      </c>
      <c r="K38" s="5">
        <v>0.40935239973701498</v>
      </c>
      <c r="L38" s="5">
        <v>434.220790863037</v>
      </c>
      <c r="M38">
        <v>44</v>
      </c>
    </row>
    <row r="39" spans="1:13">
      <c r="A39">
        <v>3</v>
      </c>
      <c r="B39">
        <v>0.39784681130834898</v>
      </c>
      <c r="C39">
        <v>564575</v>
      </c>
      <c r="G39">
        <v>3</v>
      </c>
      <c r="H39" s="5">
        <v>0.41978961209730398</v>
      </c>
      <c r="I39" s="5">
        <v>293.02096366882301</v>
      </c>
      <c r="J39">
        <v>48</v>
      </c>
      <c r="K39" s="5">
        <v>0.404421433267587</v>
      </c>
      <c r="L39" s="5">
        <v>265.118598937988</v>
      </c>
      <c r="M39">
        <v>45</v>
      </c>
    </row>
    <row r="40" spans="1:13">
      <c r="A40">
        <v>4</v>
      </c>
      <c r="B40">
        <v>0.41880341880341798</v>
      </c>
      <c r="C40">
        <v>700428</v>
      </c>
      <c r="G40">
        <v>4</v>
      </c>
      <c r="H40" s="5">
        <v>0.39743589743589702</v>
      </c>
      <c r="I40" s="5">
        <v>340.72756767272898</v>
      </c>
      <c r="J40">
        <v>43</v>
      </c>
      <c r="K40" s="5">
        <v>0.40696909927679098</v>
      </c>
      <c r="L40" s="5">
        <v>377.26736068725501</v>
      </c>
      <c r="M40">
        <v>43</v>
      </c>
    </row>
    <row r="41" spans="1:13">
      <c r="A41">
        <v>5</v>
      </c>
      <c r="B41">
        <v>0.39809335963182102</v>
      </c>
      <c r="C41">
        <v>618255</v>
      </c>
      <c r="G41">
        <v>5</v>
      </c>
      <c r="H41" s="5">
        <v>0.39414858645627798</v>
      </c>
      <c r="I41" s="5">
        <v>310.42671203613202</v>
      </c>
      <c r="J41">
        <v>45</v>
      </c>
      <c r="K41" s="5">
        <v>0.411160420775805</v>
      </c>
      <c r="L41" s="5">
        <v>492.41423606872502</v>
      </c>
      <c r="M41">
        <v>46</v>
      </c>
    </row>
    <row r="43" spans="1:13">
      <c r="A43" s="4" t="s">
        <v>6</v>
      </c>
      <c r="B43">
        <f>(B37+B38+B39+B40+B41)/5</f>
        <v>0.40608152531229391</v>
      </c>
      <c r="C43">
        <f>(C37+C38+C39+C40+C41)/5</f>
        <v>622580</v>
      </c>
      <c r="G43" s="4" t="s">
        <v>6</v>
      </c>
      <c r="H43">
        <f t="shared" ref="H43:M43" si="2">(H41+H40+H37+H38+H39)/5</f>
        <v>0.40585141354372078</v>
      </c>
      <c r="I43">
        <f t="shared" si="2"/>
        <v>333.30483436584439</v>
      </c>
      <c r="J43">
        <f t="shared" si="2"/>
        <v>46.6</v>
      </c>
      <c r="K43">
        <f t="shared" si="2"/>
        <v>0.41033859303090037</v>
      </c>
      <c r="L43">
        <f t="shared" si="2"/>
        <v>386.55118942260702</v>
      </c>
      <c r="M43">
        <f t="shared" si="2"/>
        <v>44.4</v>
      </c>
    </row>
    <row r="44" spans="1:13">
      <c r="A44" s="4" t="s">
        <v>7</v>
      </c>
      <c r="B44">
        <v>0.41880341880341798</v>
      </c>
      <c r="C44">
        <v>564575</v>
      </c>
      <c r="G44" s="4" t="s">
        <v>7</v>
      </c>
      <c r="H44" s="5">
        <v>0.41978961209730398</v>
      </c>
      <c r="I44" s="5">
        <v>274.01494979858398</v>
      </c>
      <c r="J44">
        <v>43</v>
      </c>
      <c r="K44" s="5">
        <v>0.41978961209730398</v>
      </c>
      <c r="L44" s="5">
        <v>265.118598937988</v>
      </c>
      <c r="M44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BBE4-E966-445E-A6DA-79199C4FB817}">
  <dimension ref="A1:J51"/>
  <sheetViews>
    <sheetView workbookViewId="0">
      <selection activeCell="M17" sqref="M17"/>
    </sheetView>
  </sheetViews>
  <sheetFormatPr baseColWidth="10" defaultRowHeight="14.4"/>
  <sheetData>
    <row r="1" spans="1:10">
      <c r="A1" t="s">
        <v>50</v>
      </c>
      <c r="B1" t="s">
        <v>42</v>
      </c>
      <c r="C1" t="s">
        <v>43</v>
      </c>
      <c r="D1" t="s">
        <v>44</v>
      </c>
      <c r="E1" t="s">
        <v>45</v>
      </c>
      <c r="F1" t="s">
        <v>47</v>
      </c>
      <c r="G1" t="s">
        <v>46</v>
      </c>
    </row>
    <row r="2" spans="1:10">
      <c r="I2" t="s">
        <v>48</v>
      </c>
    </row>
    <row r="3" spans="1:10" ht="15" thickBot="1">
      <c r="A3" t="s">
        <v>8</v>
      </c>
      <c r="I3" t="s">
        <v>49</v>
      </c>
    </row>
    <row r="4" spans="1:10" ht="15" thickBot="1">
      <c r="A4" s="1">
        <v>0.41978961209730398</v>
      </c>
      <c r="B4">
        <v>0.41880341880341798</v>
      </c>
      <c r="C4">
        <f>ABS(A4-B4)</f>
        <v>9.8619329388599519E-4</v>
      </c>
      <c r="D4">
        <f>SIGN(A4-B4)</f>
        <v>1</v>
      </c>
      <c r="E4">
        <f>IF(C4 &gt; 0,(_xlfn.RANK.AVG(C4,$C$4:$C$8,1)),0)</f>
        <v>1.5</v>
      </c>
      <c r="F4">
        <f>IF(D4 &gt; 0, E4, 0)</f>
        <v>1.5</v>
      </c>
      <c r="G4">
        <f>IF(D4 &lt; 0, E4, 0)</f>
        <v>0</v>
      </c>
      <c r="I4" s="15" t="s">
        <v>51</v>
      </c>
      <c r="J4" s="16"/>
    </row>
    <row r="5" spans="1:10">
      <c r="A5" s="1">
        <v>0.41978961209730398</v>
      </c>
      <c r="B5">
        <v>0.41559829059829001</v>
      </c>
      <c r="C5">
        <f t="shared" ref="C5:C17" si="0">ABS(A5-B5)</f>
        <v>4.1913214990139669E-3</v>
      </c>
      <c r="D5">
        <f t="shared" ref="D5:D8" si="1">SIGN(A5-B5)</f>
        <v>1</v>
      </c>
      <c r="E5">
        <f t="shared" ref="E5:E8" si="2">IF(C5 &gt; 0,(_xlfn.RANK.AVG(C5,$C$4:$C$8,1)),0)</f>
        <v>3</v>
      </c>
      <c r="F5">
        <f t="shared" ref="F5:F8" si="3">IF(D5 &gt; 0, E5, 0)</f>
        <v>3</v>
      </c>
      <c r="G5">
        <f t="shared" ref="G5:G8" si="4">IF(D5 &lt; 0, E5, 0)</f>
        <v>0</v>
      </c>
      <c r="I5" s="7" t="s">
        <v>52</v>
      </c>
      <c r="J5" s="8">
        <f>COUNT(C4:C8)</f>
        <v>5</v>
      </c>
    </row>
    <row r="6" spans="1:10">
      <c r="A6" s="1">
        <v>0.41978961209730398</v>
      </c>
      <c r="B6">
        <v>0.39809335963182102</v>
      </c>
      <c r="C6">
        <f t="shared" si="0"/>
        <v>2.1696252465482957E-2</v>
      </c>
      <c r="D6">
        <f t="shared" si="1"/>
        <v>1</v>
      </c>
      <c r="E6">
        <f t="shared" si="2"/>
        <v>4</v>
      </c>
      <c r="F6">
        <f t="shared" si="3"/>
        <v>4</v>
      </c>
      <c r="G6">
        <f t="shared" si="4"/>
        <v>0</v>
      </c>
      <c r="I6" s="9" t="s">
        <v>53</v>
      </c>
      <c r="J6" s="10">
        <f>MIN(F9:G9)</f>
        <v>0</v>
      </c>
    </row>
    <row r="7" spans="1:10">
      <c r="A7" s="1">
        <v>0.41978961209730398</v>
      </c>
      <c r="B7">
        <v>0.39686061801446398</v>
      </c>
      <c r="C7">
        <f t="shared" si="0"/>
        <v>2.2928994082839993E-2</v>
      </c>
      <c r="D7">
        <f t="shared" si="1"/>
        <v>1</v>
      </c>
      <c r="E7">
        <f t="shared" si="2"/>
        <v>5</v>
      </c>
      <c r="F7">
        <f t="shared" si="3"/>
        <v>5</v>
      </c>
      <c r="G7">
        <f t="shared" si="4"/>
        <v>0</v>
      </c>
      <c r="I7" s="11" t="s">
        <v>54</v>
      </c>
      <c r="J7" s="10">
        <f>(J5*(J5+1))/4</f>
        <v>7.5</v>
      </c>
    </row>
    <row r="8" spans="1:10">
      <c r="A8" s="1">
        <v>0.41978961209730398</v>
      </c>
      <c r="B8">
        <v>0.41880341880341798</v>
      </c>
      <c r="C8">
        <f t="shared" si="0"/>
        <v>9.8619329388599519E-4</v>
      </c>
      <c r="D8">
        <f t="shared" si="1"/>
        <v>1</v>
      </c>
      <c r="E8">
        <f t="shared" si="2"/>
        <v>1.5</v>
      </c>
      <c r="F8">
        <f t="shared" si="3"/>
        <v>1.5</v>
      </c>
      <c r="G8">
        <f t="shared" si="4"/>
        <v>0</v>
      </c>
      <c r="I8" s="11" t="s">
        <v>55</v>
      </c>
      <c r="J8" s="10">
        <f>SQRT((J5*(J5+1)*(2*J5+1))/24)</f>
        <v>3.7080992435478315</v>
      </c>
    </row>
    <row r="9" spans="1:10">
      <c r="F9">
        <f>SUM(F4:F8)</f>
        <v>15</v>
      </c>
      <c r="G9">
        <f>SUM(G4:G8)</f>
        <v>0</v>
      </c>
      <c r="I9" s="12" t="s">
        <v>56</v>
      </c>
      <c r="J9" s="13">
        <f>(J6-J7)/J8</f>
        <v>-2.0225995873897262</v>
      </c>
    </row>
    <row r="10" spans="1:10" ht="15" thickBot="1">
      <c r="I10" s="17" t="str">
        <f>IF(ABS(J9)&gt;1.65,"Signifikanter Unterschied", "Kein Signifikanter Unterschied")</f>
        <v>Signifikanter Unterschied</v>
      </c>
      <c r="J10" s="18"/>
    </row>
    <row r="12" spans="1:10" ht="15" thickBot="1">
      <c r="A12" t="s">
        <v>9</v>
      </c>
      <c r="I12" s="14" t="s">
        <v>48</v>
      </c>
      <c r="J12" t="s">
        <v>49</v>
      </c>
    </row>
    <row r="13" spans="1:10" ht="15" thickBot="1">
      <c r="A13" s="1">
        <v>0.33412479474711998</v>
      </c>
      <c r="B13">
        <v>0.33412479474711998</v>
      </c>
      <c r="C13">
        <f t="shared" si="0"/>
        <v>0</v>
      </c>
      <c r="D13">
        <f>SIGN(A13-B13)</f>
        <v>0</v>
      </c>
      <c r="E13">
        <f>IF(C13 &gt; 0,(_xlfn.RANK.AVG(C13,$C$13:$C$17,1)),0)</f>
        <v>0</v>
      </c>
      <c r="F13">
        <f>IF(D13 &gt; 0, E13, 0)</f>
        <v>0</v>
      </c>
      <c r="G13">
        <f>IF(D13 &lt; 0, E13, 0)</f>
        <v>0</v>
      </c>
      <c r="I13" s="15" t="s">
        <v>51</v>
      </c>
      <c r="J13" s="16"/>
    </row>
    <row r="14" spans="1:10">
      <c r="A14" s="1">
        <v>0.33412479474711998</v>
      </c>
      <c r="B14">
        <v>0.33412479474711998</v>
      </c>
      <c r="C14">
        <f t="shared" si="0"/>
        <v>0</v>
      </c>
      <c r="D14">
        <f t="shared" ref="D14:D17" si="5">SIGN(A14-B14)</f>
        <v>0</v>
      </c>
      <c r="E14">
        <f t="shared" ref="E14:E17" si="6">IF(C14 &gt; 0,(_xlfn.RANK.AVG(C14,$C$4:$C$8,1)),0)</f>
        <v>0</v>
      </c>
      <c r="F14">
        <f t="shared" ref="F14:F17" si="7">IF(D14 &gt; 0, E14, 0)</f>
        <v>0</v>
      </c>
      <c r="G14">
        <f t="shared" ref="G14:G17" si="8">IF(D14 &lt; 0, E14, 0)</f>
        <v>0</v>
      </c>
      <c r="I14" s="7" t="s">
        <v>52</v>
      </c>
      <c r="J14" s="8">
        <v>0</v>
      </c>
    </row>
    <row r="15" spans="1:10">
      <c r="A15" s="1">
        <v>0.33412479474711998</v>
      </c>
      <c r="B15">
        <v>0.33412479474711998</v>
      </c>
      <c r="C15">
        <f t="shared" si="0"/>
        <v>0</v>
      </c>
      <c r="D15">
        <f t="shared" si="5"/>
        <v>0</v>
      </c>
      <c r="E15">
        <f t="shared" si="6"/>
        <v>0</v>
      </c>
      <c r="F15">
        <f t="shared" si="7"/>
        <v>0</v>
      </c>
      <c r="G15">
        <f t="shared" si="8"/>
        <v>0</v>
      </c>
      <c r="I15" s="9" t="s">
        <v>53</v>
      </c>
      <c r="J15" s="10">
        <f>MIN(F18:G18)</f>
        <v>0</v>
      </c>
    </row>
    <row r="16" spans="1:10">
      <c r="A16" s="1">
        <v>0.33412479474711998</v>
      </c>
      <c r="B16">
        <v>0.33412479474711998</v>
      </c>
      <c r="C16">
        <f t="shared" si="0"/>
        <v>0</v>
      </c>
      <c r="D16">
        <f t="shared" si="5"/>
        <v>0</v>
      </c>
      <c r="E16">
        <f t="shared" si="6"/>
        <v>0</v>
      </c>
      <c r="F16">
        <f t="shared" si="7"/>
        <v>0</v>
      </c>
      <c r="G16">
        <f t="shared" si="8"/>
        <v>0</v>
      </c>
      <c r="I16" s="11" t="s">
        <v>54</v>
      </c>
      <c r="J16" s="10">
        <f>(J14*(J14+1))/4</f>
        <v>0</v>
      </c>
    </row>
    <row r="17" spans="1:10">
      <c r="A17" s="1">
        <v>0.33412479474711998</v>
      </c>
      <c r="B17">
        <v>0.33412479474711998</v>
      </c>
      <c r="C17">
        <f t="shared" si="0"/>
        <v>0</v>
      </c>
      <c r="D17">
        <f t="shared" si="5"/>
        <v>0</v>
      </c>
      <c r="E17">
        <f t="shared" si="6"/>
        <v>0</v>
      </c>
      <c r="F17">
        <f t="shared" si="7"/>
        <v>0</v>
      </c>
      <c r="G17">
        <f t="shared" si="8"/>
        <v>0</v>
      </c>
      <c r="I17" s="11" t="s">
        <v>55</v>
      </c>
      <c r="J17" s="10">
        <f>SQRT((J14*(J14+1)*(2*J14+1))/24)</f>
        <v>0</v>
      </c>
    </row>
    <row r="18" spans="1:10">
      <c r="I18" s="12" t="s">
        <v>56</v>
      </c>
      <c r="J18" s="13">
        <v>0</v>
      </c>
    </row>
    <row r="19" spans="1:10" ht="15" thickBot="1">
      <c r="I19" s="17" t="str">
        <f>IF(ABS(J18)&gt;1.65,"Signifikanter Unterschied", "Kein Signifikanter Unterschied")</f>
        <v>Kein Signifikanter Unterschied</v>
      </c>
      <c r="J19" s="18"/>
    </row>
    <row r="21" spans="1:10">
      <c r="I21" t="s">
        <v>48</v>
      </c>
    </row>
    <row r="22" spans="1:10" ht="15" thickBot="1">
      <c r="A22" t="s">
        <v>13</v>
      </c>
      <c r="I22" t="s">
        <v>49</v>
      </c>
    </row>
    <row r="23" spans="1:10" ht="15" thickBot="1">
      <c r="A23" s="1">
        <v>0.14101404647253701</v>
      </c>
      <c r="B23">
        <v>0.14222525333939501</v>
      </c>
      <c r="C23">
        <f t="shared" ref="C23:C27" si="9">ABS(A23-B23)</f>
        <v>1.2112068668579945E-3</v>
      </c>
      <c r="D23">
        <f>SIGN(A23-B23)</f>
        <v>-1</v>
      </c>
      <c r="E23">
        <f>IF(C23 &gt; 0,(_xlfn.RANK.AVG(C23,$C$23:$C$27,1)),0)</f>
        <v>1</v>
      </c>
      <c r="F23">
        <f>IF(D23 &gt; 0, E23, 0)</f>
        <v>0</v>
      </c>
      <c r="G23">
        <f>IF(D23 &lt; 0, E23, 0)</f>
        <v>1</v>
      </c>
      <c r="I23" s="15" t="s">
        <v>51</v>
      </c>
      <c r="J23" s="16"/>
    </row>
    <row r="24" spans="1:10">
      <c r="A24">
        <v>0.14705974745282799</v>
      </c>
      <c r="B24">
        <v>0.13924208292861001</v>
      </c>
      <c r="C24">
        <f t="shared" si="9"/>
        <v>7.8176645242179765E-3</v>
      </c>
      <c r="D24">
        <f t="shared" ref="D24:D27" si="10">SIGN(A24-B24)</f>
        <v>1</v>
      </c>
      <c r="E24">
        <f t="shared" ref="E24:E27" si="11">IF(C24 &gt; 0,(_xlfn.RANK.AVG(C24,$C$23:$C$27,1)),0)</f>
        <v>5</v>
      </c>
      <c r="F24">
        <f t="shared" ref="F24:F27" si="12">IF(D24 &gt; 0, E24, 0)</f>
        <v>5</v>
      </c>
      <c r="G24">
        <f t="shared" ref="G24:G27" si="13">IF(D24 &lt; 0, E24, 0)</f>
        <v>0</v>
      </c>
      <c r="I24" s="7" t="s">
        <v>52</v>
      </c>
      <c r="J24" s="8">
        <f>COUNT(C23:C27)</f>
        <v>5</v>
      </c>
    </row>
    <row r="25" spans="1:10">
      <c r="A25">
        <v>0.14197546172870101</v>
      </c>
      <c r="B25">
        <v>0.13784115568231101</v>
      </c>
      <c r="C25">
        <f t="shared" si="9"/>
        <v>4.1343060463900072E-3</v>
      </c>
      <c r="D25">
        <f t="shared" si="10"/>
        <v>1</v>
      </c>
      <c r="E25">
        <f t="shared" si="11"/>
        <v>3</v>
      </c>
      <c r="F25">
        <f t="shared" si="12"/>
        <v>3</v>
      </c>
      <c r="G25">
        <f t="shared" si="13"/>
        <v>0</v>
      </c>
      <c r="I25" s="9" t="s">
        <v>53</v>
      </c>
      <c r="J25" s="10">
        <f>MIN(F28:G28)</f>
        <v>1</v>
      </c>
    </row>
    <row r="26" spans="1:10">
      <c r="A26">
        <v>0.145805967167489</v>
      </c>
      <c r="B26">
        <v>0.13908928706746301</v>
      </c>
      <c r="C26">
        <f t="shared" si="9"/>
        <v>6.7166801000259901E-3</v>
      </c>
      <c r="D26">
        <f t="shared" si="10"/>
        <v>1</v>
      </c>
      <c r="E26">
        <f t="shared" si="11"/>
        <v>4</v>
      </c>
      <c r="F26">
        <f t="shared" si="12"/>
        <v>4</v>
      </c>
      <c r="G26">
        <f t="shared" si="13"/>
        <v>0</v>
      </c>
      <c r="I26" s="11" t="s">
        <v>54</v>
      </c>
      <c r="J26" s="10">
        <f>(J24*(J24+1))/4</f>
        <v>7.5</v>
      </c>
    </row>
    <row r="27" spans="1:10">
      <c r="A27">
        <v>0.142007150680968</v>
      </c>
      <c r="B27">
        <v>0.138744841934128</v>
      </c>
      <c r="C27">
        <f t="shared" si="9"/>
        <v>3.2623087468399981E-3</v>
      </c>
      <c r="D27">
        <f t="shared" si="10"/>
        <v>1</v>
      </c>
      <c r="E27">
        <f t="shared" si="11"/>
        <v>2</v>
      </c>
      <c r="F27">
        <f t="shared" si="12"/>
        <v>2</v>
      </c>
      <c r="G27">
        <f t="shared" si="13"/>
        <v>0</v>
      </c>
      <c r="I27" s="11" t="s">
        <v>55</v>
      </c>
      <c r="J27" s="10">
        <f>SQRT((J24*(J24+1)*(2*J24+1))/24)</f>
        <v>3.7080992435478315</v>
      </c>
    </row>
    <row r="28" spans="1:10">
      <c r="F28">
        <f>SUM(F23:F27)</f>
        <v>14</v>
      </c>
      <c r="G28">
        <f>SUM(G23:G27)</f>
        <v>1</v>
      </c>
      <c r="I28" s="12" t="s">
        <v>56</v>
      </c>
      <c r="J28" s="13">
        <f>(J25-J26)/J27</f>
        <v>-1.7529196424044293</v>
      </c>
    </row>
    <row r="29" spans="1:10" ht="15" thickBot="1">
      <c r="I29" s="17" t="str">
        <f>IF(ABS(J28)&gt;1.65,"Signifikanter Unterschied", "Kein Signifikanter Unterschied")</f>
        <v>Signifikanter Unterschied</v>
      </c>
      <c r="J29" s="18"/>
    </row>
    <row r="31" spans="1:10">
      <c r="I31" t="s">
        <v>57</v>
      </c>
    </row>
    <row r="32" spans="1:10" ht="15" thickBot="1">
      <c r="A32" t="s">
        <v>17</v>
      </c>
      <c r="I32" t="s">
        <v>58</v>
      </c>
    </row>
    <row r="33" spans="1:10" ht="15" thickBot="1">
      <c r="A33" s="1">
        <v>0.10792172637462601</v>
      </c>
      <c r="B33">
        <v>0.18601815293085999</v>
      </c>
      <c r="C33">
        <f t="shared" ref="C33:C37" si="14">ABS(A33-B33)</f>
        <v>7.8096426556233986E-2</v>
      </c>
      <c r="D33">
        <f>SIGN(A33-B33)</f>
        <v>-1</v>
      </c>
      <c r="E33">
        <f>IF(C33 &gt; 0,(_xlfn.RANK.AVG(C33,$C$33:$C$37,1)),0)</f>
        <v>4</v>
      </c>
      <c r="F33">
        <f>IF(D33 &gt; 0, E33, 0)</f>
        <v>0</v>
      </c>
      <c r="G33">
        <f>IF(D33 &lt; 0, E33, 0)</f>
        <v>4</v>
      </c>
      <c r="I33" s="15" t="s">
        <v>51</v>
      </c>
      <c r="J33" s="16"/>
    </row>
    <row r="34" spans="1:10">
      <c r="A34" s="1">
        <v>0.109469801636266</v>
      </c>
      <c r="B34">
        <v>0.182707904795158</v>
      </c>
      <c r="C34">
        <f t="shared" si="14"/>
        <v>7.3238103158891996E-2</v>
      </c>
      <c r="D34">
        <f t="shared" ref="D34:D37" si="15">SIGN(A34-B34)</f>
        <v>-1</v>
      </c>
      <c r="E34">
        <f t="shared" ref="E34:E37" si="16">IF(C34 &gt; 0,(_xlfn.RANK.AVG(C34,$C$33:$C$37,1)),0)</f>
        <v>2</v>
      </c>
      <c r="F34">
        <f t="shared" ref="F34:F36" si="17">IF(D34 &gt; 0, E34, 0)</f>
        <v>0</v>
      </c>
      <c r="G34">
        <f t="shared" ref="G34:G37" si="18">IF(D34 &lt; 0, E34, 0)</f>
        <v>2</v>
      </c>
      <c r="I34" s="7" t="s">
        <v>52</v>
      </c>
      <c r="J34" s="8">
        <f>COUNT(C33:C37)</f>
        <v>5</v>
      </c>
    </row>
    <row r="35" spans="1:10">
      <c r="A35">
        <v>0.10626692673511801</v>
      </c>
      <c r="B35">
        <v>0.179079684619802</v>
      </c>
      <c r="C35">
        <f t="shared" si="14"/>
        <v>7.2812757884683998E-2</v>
      </c>
      <c r="D35">
        <f t="shared" si="15"/>
        <v>-1</v>
      </c>
      <c r="E35">
        <f t="shared" si="16"/>
        <v>1</v>
      </c>
      <c r="F35">
        <f t="shared" si="17"/>
        <v>0</v>
      </c>
      <c r="G35">
        <f t="shared" si="18"/>
        <v>1</v>
      </c>
      <c r="I35" s="9" t="s">
        <v>53</v>
      </c>
      <c r="J35" s="10">
        <f>MIN(F38:G38)</f>
        <v>0</v>
      </c>
    </row>
    <row r="36" spans="1:10">
      <c r="A36">
        <v>9.8952290033919699E-2</v>
      </c>
      <c r="B36">
        <v>0.179599264676887</v>
      </c>
      <c r="C36">
        <f t="shared" si="14"/>
        <v>8.0646974642967301E-2</v>
      </c>
      <c r="D36">
        <f t="shared" si="15"/>
        <v>-1</v>
      </c>
      <c r="E36">
        <f t="shared" si="16"/>
        <v>5</v>
      </c>
      <c r="F36">
        <f t="shared" si="17"/>
        <v>0</v>
      </c>
      <c r="G36">
        <f t="shared" si="18"/>
        <v>5</v>
      </c>
      <c r="I36" s="11" t="s">
        <v>54</v>
      </c>
      <c r="J36" s="10">
        <f>(J34*(J34+1))/4</f>
        <v>7.5</v>
      </c>
    </row>
    <row r="37" spans="1:10">
      <c r="A37">
        <v>0.104244816853926</v>
      </c>
      <c r="B37">
        <v>0.18094859621110701</v>
      </c>
      <c r="C37">
        <f t="shared" si="14"/>
        <v>7.6703779357181007E-2</v>
      </c>
      <c r="D37">
        <f t="shared" si="15"/>
        <v>-1</v>
      </c>
      <c r="E37">
        <f t="shared" si="16"/>
        <v>3</v>
      </c>
      <c r="F37">
        <f>IF(D37 &gt; 0, E37, 0)</f>
        <v>0</v>
      </c>
      <c r="G37">
        <f t="shared" si="18"/>
        <v>3</v>
      </c>
      <c r="I37" s="11" t="s">
        <v>55</v>
      </c>
      <c r="J37" s="10">
        <f>SQRT((J34*(J34+1)*(2*J34+1))/24)</f>
        <v>3.7080992435478315</v>
      </c>
    </row>
    <row r="38" spans="1:10">
      <c r="F38">
        <f>SUM(F33:F37)</f>
        <v>0</v>
      </c>
      <c r="G38">
        <f>SUM(G33:G37)</f>
        <v>15</v>
      </c>
      <c r="I38" s="12" t="s">
        <v>56</v>
      </c>
      <c r="J38" s="13">
        <f>(J35-J36)/J37</f>
        <v>-2.0225995873897262</v>
      </c>
    </row>
    <row r="39" spans="1:10" ht="15" thickBot="1">
      <c r="I39" s="17" t="str">
        <f>IF(ABS(J38)&gt;1.65,"Signifikanter Unterschied", "Kein Signifikanter Unterschied")</f>
        <v>Signifikanter Unterschied</v>
      </c>
      <c r="J39" s="18"/>
    </row>
    <row r="42" spans="1:10">
      <c r="A42" t="s">
        <v>25</v>
      </c>
    </row>
    <row r="43" spans="1:10">
      <c r="A43" s="1">
        <v>0.35879502135181801</v>
      </c>
      <c r="B43">
        <v>0.36034064615088202</v>
      </c>
      <c r="C43">
        <f t="shared" ref="C43:C47" si="19">ABS(A43-B43)</f>
        <v>1.5456247990640049E-3</v>
      </c>
      <c r="D43">
        <f>SIGN(A43-B43)</f>
        <v>-1</v>
      </c>
      <c r="E43">
        <f>IF(C43 &gt; 0,(_xlfn.RANK.AVG(C43,$C$43:$C$47,1)),0)</f>
        <v>1</v>
      </c>
      <c r="F43">
        <f>IF(D43 &gt; 0, E43, 0)</f>
        <v>0</v>
      </c>
      <c r="G43">
        <f>IF(D43 &lt; 0, E43, 0)</f>
        <v>1</v>
      </c>
      <c r="I43" t="s">
        <v>57</v>
      </c>
    </row>
    <row r="44" spans="1:10" ht="15" thickBot="1">
      <c r="A44" s="1">
        <v>0.357542298101787</v>
      </c>
      <c r="B44">
        <v>0.36013733980215201</v>
      </c>
      <c r="C44">
        <f t="shared" si="19"/>
        <v>2.5950417003650084E-3</v>
      </c>
      <c r="D44">
        <f t="shared" ref="D44:D47" si="20">SIGN(A44-B44)</f>
        <v>-1</v>
      </c>
      <c r="E44">
        <f t="shared" ref="E44:E47" si="21">IF(C44 &gt; 0,(_xlfn.RANK.AVG(C44,$C$43:$C$47,1)),0)</f>
        <v>2</v>
      </c>
      <c r="F44">
        <f t="shared" ref="F44:F47" si="22">IF(D44 &gt; 0, E44, 0)</f>
        <v>0</v>
      </c>
      <c r="G44">
        <f t="shared" ref="G44:G47" si="23">IF(D44 &lt; 0, E44, 0)</f>
        <v>2</v>
      </c>
      <c r="I44" t="s">
        <v>58</v>
      </c>
    </row>
    <row r="45" spans="1:10" ht="15" thickBot="1">
      <c r="A45">
        <v>0.34487984563444701</v>
      </c>
      <c r="B45">
        <v>0.35948219651199997</v>
      </c>
      <c r="C45">
        <f t="shared" si="19"/>
        <v>1.4602350877552961E-2</v>
      </c>
      <c r="D45">
        <f t="shared" si="20"/>
        <v>-1</v>
      </c>
      <c r="E45">
        <f t="shared" si="21"/>
        <v>5</v>
      </c>
      <c r="F45">
        <f t="shared" si="22"/>
        <v>0</v>
      </c>
      <c r="G45">
        <f t="shared" si="23"/>
        <v>5</v>
      </c>
      <c r="I45" s="15" t="s">
        <v>51</v>
      </c>
      <c r="J45" s="16"/>
    </row>
    <row r="46" spans="1:10">
      <c r="A46">
        <v>0.35217282030749297</v>
      </c>
      <c r="B46">
        <v>0.36046012134426603</v>
      </c>
      <c r="C46">
        <f t="shared" si="19"/>
        <v>8.2873010367730537E-3</v>
      </c>
      <c r="D46">
        <f t="shared" si="20"/>
        <v>-1</v>
      </c>
      <c r="E46">
        <f t="shared" si="21"/>
        <v>4</v>
      </c>
      <c r="F46">
        <f t="shared" si="22"/>
        <v>0</v>
      </c>
      <c r="G46">
        <f t="shared" si="23"/>
        <v>4</v>
      </c>
      <c r="I46" s="7" t="s">
        <v>52</v>
      </c>
      <c r="J46" s="8">
        <f>COUNT(C45:C49)</f>
        <v>3</v>
      </c>
    </row>
    <row r="47" spans="1:10">
      <c r="A47">
        <v>0.35444979966871398</v>
      </c>
      <c r="B47">
        <v>0.35914419759267502</v>
      </c>
      <c r="C47">
        <f t="shared" si="19"/>
        <v>4.6943979239610356E-3</v>
      </c>
      <c r="D47">
        <f t="shared" si="20"/>
        <v>-1</v>
      </c>
      <c r="E47">
        <f t="shared" si="21"/>
        <v>3</v>
      </c>
      <c r="F47">
        <f t="shared" si="22"/>
        <v>0</v>
      </c>
      <c r="G47">
        <f t="shared" si="23"/>
        <v>3</v>
      </c>
      <c r="I47" s="9" t="s">
        <v>53</v>
      </c>
      <c r="J47" s="10">
        <f>MIN(F50:G50)</f>
        <v>0</v>
      </c>
    </row>
    <row r="48" spans="1:10">
      <c r="F48">
        <f>SUM(F43:F47)</f>
        <v>0</v>
      </c>
      <c r="G48">
        <f>SUM(G43:G47)</f>
        <v>15</v>
      </c>
      <c r="I48" s="11" t="s">
        <v>54</v>
      </c>
      <c r="J48" s="10">
        <f>(J46*(J46+1))/4</f>
        <v>3</v>
      </c>
    </row>
    <row r="49" spans="9:10">
      <c r="I49" s="11" t="s">
        <v>55</v>
      </c>
      <c r="J49" s="10">
        <f>SQRT((J46*(J46+1)*(2*J46+1))/24)</f>
        <v>1.8708286933869707</v>
      </c>
    </row>
    <row r="50" spans="9:10">
      <c r="I50" s="12" t="s">
        <v>56</v>
      </c>
      <c r="J50" s="13">
        <f>(J47-J48)/J49</f>
        <v>-1.6035674514745464</v>
      </c>
    </row>
    <row r="51" spans="9:10" ht="15" thickBot="1">
      <c r="I51" s="17" t="str">
        <f>IF(ABS(J50)&gt;1.65,"Signifikanter Unterschied", "Kein Signifikanter Unterschied")</f>
        <v>Kein Signifikanter Unterschied</v>
      </c>
      <c r="J51" s="18"/>
    </row>
  </sheetData>
  <mergeCells count="10">
    <mergeCell ref="I33:J33"/>
    <mergeCell ref="I39:J39"/>
    <mergeCell ref="I45:J45"/>
    <mergeCell ref="I51:J51"/>
    <mergeCell ref="I4:J4"/>
    <mergeCell ref="I10:J10"/>
    <mergeCell ref="I23:J23"/>
    <mergeCell ref="I29:J29"/>
    <mergeCell ref="I13:J13"/>
    <mergeCell ref="I19:J19"/>
  </mergeCells>
  <conditionalFormatting sqref="I10">
    <cfRule type="cellIs" dxfId="21" priority="17" operator="equal">
      <formula>"Kein Signifikanter Unterschied"</formula>
    </cfRule>
    <cfRule type="cellIs" dxfId="20" priority="18" operator="equal">
      <formula>"Signifikanter Unterschied"</formula>
    </cfRule>
  </conditionalFormatting>
  <conditionalFormatting sqref="I29">
    <cfRule type="cellIs" dxfId="19" priority="13" operator="equal">
      <formula>"Kein Signifikanter Unterschied"</formula>
    </cfRule>
    <cfRule type="cellIs" dxfId="18" priority="14" operator="equal">
      <formula>"Signifikanter Unterschied"</formula>
    </cfRule>
  </conditionalFormatting>
  <conditionalFormatting sqref="I39">
    <cfRule type="cellIs" dxfId="17" priority="5" operator="equal">
      <formula>"Kein Signifikanter Unterschied"</formula>
    </cfRule>
    <cfRule type="cellIs" dxfId="16" priority="6" operator="equal">
      <formula>"Signifikanter Unterschied"</formula>
    </cfRule>
  </conditionalFormatting>
  <conditionalFormatting sqref="I51">
    <cfRule type="cellIs" dxfId="15" priority="3" operator="equal">
      <formula>"Kein Signifikanter Unterschied"</formula>
    </cfRule>
    <cfRule type="cellIs" dxfId="14" priority="4" operator="equal">
      <formula>"Signifikanter Unterschied"</formula>
    </cfRule>
  </conditionalFormatting>
  <conditionalFormatting sqref="I19">
    <cfRule type="cellIs" dxfId="13" priority="1" operator="equal">
      <formula>"Kein Signifikanter Unterschied"</formula>
    </cfRule>
    <cfRule type="cellIs" dxfId="12" priority="2" operator="equal">
      <formula>"Signifikanter Unterschied"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BCB1-8165-4FC3-968F-73EE19C88AAF}">
  <dimension ref="A1:J60"/>
  <sheetViews>
    <sheetView tabSelected="1" topLeftCell="A16" workbookViewId="0">
      <selection activeCell="A7" sqref="A7"/>
    </sheetView>
  </sheetViews>
  <sheetFormatPr baseColWidth="10" defaultRowHeight="14.4"/>
  <sheetData>
    <row r="1" spans="1:10">
      <c r="A1" t="s">
        <v>34</v>
      </c>
      <c r="I1" t="s">
        <v>62</v>
      </c>
    </row>
    <row r="2" spans="1:10" ht="15" thickBot="1">
      <c r="A2" t="s">
        <v>59</v>
      </c>
      <c r="B2" t="s">
        <v>60</v>
      </c>
      <c r="C2" t="s">
        <v>43</v>
      </c>
      <c r="D2" t="s">
        <v>44</v>
      </c>
      <c r="E2" t="s">
        <v>45</v>
      </c>
      <c r="F2" t="s">
        <v>47</v>
      </c>
      <c r="G2" t="s">
        <v>46</v>
      </c>
      <c r="I2" t="s">
        <v>63</v>
      </c>
    </row>
    <row r="3" spans="1:10" ht="15" thickBot="1">
      <c r="A3">
        <v>0.38132807363576499</v>
      </c>
      <c r="B3" s="5">
        <v>0.37343852728468102</v>
      </c>
      <c r="C3">
        <f>ABS(A3-B3)</f>
        <v>7.8895463510839647E-3</v>
      </c>
      <c r="D3">
        <f>SIGN(A3-B3)</f>
        <v>1</v>
      </c>
      <c r="E3">
        <f>IF(C3 &gt; 0,(_xlfn.RANK.AVG(C3,$C$3:$C$8,1)),0)</f>
        <v>2</v>
      </c>
      <c r="F3">
        <f>IF(D3 &gt; 0, E3, 0)</f>
        <v>2</v>
      </c>
      <c r="G3">
        <f>IF(D3 &lt; 0, E3, 0)</f>
        <v>0</v>
      </c>
      <c r="I3" s="15" t="s">
        <v>51</v>
      </c>
      <c r="J3" s="16"/>
    </row>
    <row r="4" spans="1:10">
      <c r="A4">
        <v>0.39907955292570602</v>
      </c>
      <c r="B4" s="5">
        <v>0.417241946088099</v>
      </c>
      <c r="C4">
        <f t="shared" ref="C4:C7" si="0">ABS(A4-B4)</f>
        <v>1.8162393162392987E-2</v>
      </c>
      <c r="D4">
        <f t="shared" ref="D4:D7" si="1">SIGN(A4-B4)</f>
        <v>-1</v>
      </c>
      <c r="E4">
        <f t="shared" ref="E4:E7" si="2">IF(C4 &gt; 0,(_xlfn.RANK.AVG(C4,$C$3:$C$8,1)),0)</f>
        <v>4.5</v>
      </c>
      <c r="F4">
        <f t="shared" ref="F4:F7" si="3">IF(D4 &gt; 0, E4, 0)</f>
        <v>0</v>
      </c>
      <c r="G4">
        <f t="shared" ref="G4:G7" si="4">IF(D4 &lt; 0, E4, 0)</f>
        <v>4.5</v>
      </c>
      <c r="I4" s="7" t="s">
        <v>52</v>
      </c>
      <c r="J4" s="8">
        <f>COUNT(C3:C7)</f>
        <v>5</v>
      </c>
    </row>
    <row r="5" spans="1:10">
      <c r="A5">
        <v>0.394230769230769</v>
      </c>
      <c r="B5" s="5">
        <v>0.39907955292570602</v>
      </c>
      <c r="C5">
        <f t="shared" si="0"/>
        <v>4.84878369493702E-3</v>
      </c>
      <c r="D5">
        <f t="shared" si="1"/>
        <v>-1</v>
      </c>
      <c r="E5">
        <f t="shared" si="2"/>
        <v>1</v>
      </c>
      <c r="F5">
        <f t="shared" si="3"/>
        <v>0</v>
      </c>
      <c r="G5">
        <f t="shared" si="4"/>
        <v>1</v>
      </c>
      <c r="I5" s="9" t="s">
        <v>53</v>
      </c>
      <c r="J5" s="10">
        <f>MIN(F8:G8)</f>
        <v>5</v>
      </c>
    </row>
    <row r="6" spans="1:10">
      <c r="A6">
        <v>0.40146285338593002</v>
      </c>
      <c r="B6" s="5">
        <v>0.38823142669296501</v>
      </c>
      <c r="C6">
        <f t="shared" si="0"/>
        <v>1.3231426692965009E-2</v>
      </c>
      <c r="D6">
        <f t="shared" si="1"/>
        <v>1</v>
      </c>
      <c r="E6">
        <f t="shared" si="2"/>
        <v>3</v>
      </c>
      <c r="F6">
        <f t="shared" si="3"/>
        <v>3</v>
      </c>
      <c r="G6">
        <f t="shared" si="4"/>
        <v>0</v>
      </c>
      <c r="I6" s="11" t="s">
        <v>54</v>
      </c>
      <c r="J6" s="10">
        <f>(J4*(J4+1))/4</f>
        <v>7.5</v>
      </c>
    </row>
    <row r="7" spans="1:10">
      <c r="A7">
        <v>0.374013806706114</v>
      </c>
      <c r="B7" s="5">
        <v>0.39217619986850699</v>
      </c>
      <c r="C7">
        <f t="shared" si="0"/>
        <v>1.8162393162392987E-2</v>
      </c>
      <c r="D7">
        <f t="shared" si="1"/>
        <v>-1</v>
      </c>
      <c r="E7">
        <f t="shared" si="2"/>
        <v>4.5</v>
      </c>
      <c r="F7">
        <f t="shared" si="3"/>
        <v>0</v>
      </c>
      <c r="G7">
        <f t="shared" si="4"/>
        <v>4.5</v>
      </c>
      <c r="I7" s="11" t="s">
        <v>55</v>
      </c>
      <c r="J7" s="10">
        <f>SQRT((J4*(J4+1)*(2*J4+1))/24)</f>
        <v>3.7080992435478315</v>
      </c>
    </row>
    <row r="8" spans="1:10">
      <c r="F8">
        <f>SUM(F3:F7)</f>
        <v>5</v>
      </c>
      <c r="G8">
        <f>SUM(G3:G7)</f>
        <v>10</v>
      </c>
      <c r="I8" s="12" t="s">
        <v>56</v>
      </c>
      <c r="J8" s="13">
        <f>(J5-J6)/J7</f>
        <v>-0.67419986246324204</v>
      </c>
    </row>
    <row r="9" spans="1:10" ht="15" thickBot="1">
      <c r="I9" s="17" t="str">
        <f>IF(ABS(J8)&gt;1.65,"Signifikanter Unterschied", "Kein Signifikanter Unterschied")</f>
        <v>Kein Signifikanter Unterschied</v>
      </c>
      <c r="J9" s="18"/>
    </row>
    <row r="12" spans="1:10">
      <c r="A12" t="s">
        <v>35</v>
      </c>
      <c r="I12" t="s">
        <v>64</v>
      </c>
    </row>
    <row r="13" spans="1:10" ht="15" thickBot="1">
      <c r="A13" t="s">
        <v>59</v>
      </c>
      <c r="B13" t="s">
        <v>60</v>
      </c>
      <c r="C13" t="s">
        <v>43</v>
      </c>
      <c r="D13" t="s">
        <v>44</v>
      </c>
      <c r="E13" t="s">
        <v>45</v>
      </c>
      <c r="F13" t="s">
        <v>47</v>
      </c>
      <c r="G13" t="s">
        <v>46</v>
      </c>
      <c r="I13" t="s">
        <v>65</v>
      </c>
    </row>
    <row r="14" spans="1:10" ht="15" thickBot="1">
      <c r="A14">
        <v>0.41880341880341798</v>
      </c>
      <c r="B14" s="5">
        <v>0.39809335963182102</v>
      </c>
      <c r="C14">
        <f>ABS(A14-B14)</f>
        <v>2.0710059171596962E-2</v>
      </c>
      <c r="D14">
        <f>SIGN(A14-B14)</f>
        <v>1</v>
      </c>
      <c r="E14">
        <f>IF(C14 &gt; 0,(_xlfn.RANK.AVG(C14,$C$14:$C$18,1)),0)</f>
        <v>2</v>
      </c>
      <c r="F14">
        <f>IF(D14 &gt; 0, E14, 0)</f>
        <v>2</v>
      </c>
      <c r="G14">
        <f>IF(D14 &lt; 0, E14, 0)</f>
        <v>0</v>
      </c>
      <c r="I14" s="15" t="s">
        <v>51</v>
      </c>
      <c r="J14" s="16"/>
    </row>
    <row r="15" spans="1:10">
      <c r="A15">
        <v>0.39686061801446398</v>
      </c>
      <c r="B15" s="5">
        <v>0.41978961209730398</v>
      </c>
      <c r="C15">
        <f t="shared" ref="C15:C18" si="5">ABS(A15-B15)</f>
        <v>2.2928994082839993E-2</v>
      </c>
      <c r="D15">
        <f t="shared" ref="D15:D18" si="6">SIGN(A15-B15)</f>
        <v>-1</v>
      </c>
      <c r="E15">
        <f t="shared" ref="E15:E18" si="7">IF(C15 &gt; 0,(_xlfn.RANK.AVG(C15,$C$14:$C$18,1)),0)</f>
        <v>5</v>
      </c>
      <c r="F15">
        <f t="shared" ref="F15:F18" si="8">IF(D15 &gt; 0, E15, 0)</f>
        <v>0</v>
      </c>
      <c r="G15">
        <f t="shared" ref="G15:G18" si="9">IF(D15 &lt; 0, E15, 0)</f>
        <v>5</v>
      </c>
      <c r="I15" s="7" t="s">
        <v>52</v>
      </c>
      <c r="J15" s="8">
        <f>COUNT(C14:C18)</f>
        <v>5</v>
      </c>
    </row>
    <row r="16" spans="1:10">
      <c r="A16">
        <v>0.39784681130834898</v>
      </c>
      <c r="B16" s="5">
        <v>0.41978961209730398</v>
      </c>
      <c r="C16">
        <f t="shared" si="5"/>
        <v>2.1942800788954997E-2</v>
      </c>
      <c r="D16">
        <f t="shared" si="6"/>
        <v>-1</v>
      </c>
      <c r="E16">
        <f t="shared" si="7"/>
        <v>4</v>
      </c>
      <c r="F16">
        <f t="shared" si="8"/>
        <v>0</v>
      </c>
      <c r="G16">
        <f t="shared" si="9"/>
        <v>4</v>
      </c>
      <c r="I16" s="9" t="s">
        <v>53</v>
      </c>
      <c r="J16" s="10">
        <f>MIN(F19:G19)</f>
        <v>6</v>
      </c>
    </row>
    <row r="17" spans="1:10">
      <c r="A17">
        <v>0.41880341880341798</v>
      </c>
      <c r="B17" s="5">
        <v>0.39743589743589702</v>
      </c>
      <c r="C17">
        <f t="shared" si="5"/>
        <v>2.1367521367520959E-2</v>
      </c>
      <c r="D17">
        <f t="shared" si="6"/>
        <v>1</v>
      </c>
      <c r="E17">
        <f t="shared" si="7"/>
        <v>3</v>
      </c>
      <c r="F17">
        <f t="shared" si="8"/>
        <v>3</v>
      </c>
      <c r="G17">
        <f t="shared" si="9"/>
        <v>0</v>
      </c>
      <c r="I17" s="11" t="s">
        <v>54</v>
      </c>
      <c r="J17" s="10">
        <f>(J15*(J15+1))/4</f>
        <v>7.5</v>
      </c>
    </row>
    <row r="18" spans="1:10">
      <c r="A18">
        <v>0.39809335963182102</v>
      </c>
      <c r="B18" s="5">
        <v>0.39414858645627798</v>
      </c>
      <c r="C18">
        <f t="shared" si="5"/>
        <v>3.9447731755430371E-3</v>
      </c>
      <c r="D18">
        <f t="shared" si="6"/>
        <v>1</v>
      </c>
      <c r="E18">
        <f t="shared" si="7"/>
        <v>1</v>
      </c>
      <c r="F18">
        <f t="shared" si="8"/>
        <v>1</v>
      </c>
      <c r="G18">
        <f t="shared" si="9"/>
        <v>0</v>
      </c>
      <c r="I18" s="11" t="s">
        <v>55</v>
      </c>
      <c r="J18" s="10">
        <f>SQRT((J15*(J15+1)*(2*J15+1))/24)</f>
        <v>3.7080992435478315</v>
      </c>
    </row>
    <row r="19" spans="1:10">
      <c r="F19">
        <f>SUM(F14:F18)</f>
        <v>6</v>
      </c>
      <c r="G19">
        <f>SUM(G14:G18)</f>
        <v>9</v>
      </c>
      <c r="I19" s="12" t="s">
        <v>56</v>
      </c>
      <c r="J19" s="13">
        <f>(J16-J17)/J18</f>
        <v>-0.40451991747794525</v>
      </c>
    </row>
    <row r="20" spans="1:10" ht="15" thickBot="1">
      <c r="I20" s="17" t="str">
        <f>IF(ABS(J19)&gt;1.65,"Signifikanter Unterschied", "Kein Signifikanter Unterschied")</f>
        <v>Kein Signifikanter Unterschied</v>
      </c>
      <c r="J20" s="18"/>
    </row>
    <row r="22" spans="1:10">
      <c r="I22" t="s">
        <v>66</v>
      </c>
    </row>
    <row r="23" spans="1:10" ht="15" thickBot="1">
      <c r="A23" t="s">
        <v>34</v>
      </c>
      <c r="B23" t="s">
        <v>35</v>
      </c>
      <c r="C23" t="s">
        <v>43</v>
      </c>
      <c r="D23" t="s">
        <v>44</v>
      </c>
      <c r="E23" t="s">
        <v>45</v>
      </c>
      <c r="F23" t="s">
        <v>47</v>
      </c>
      <c r="G23" t="s">
        <v>46</v>
      </c>
      <c r="I23" t="s">
        <v>67</v>
      </c>
    </row>
    <row r="24" spans="1:10" ht="15" thickBot="1">
      <c r="A24">
        <v>0.38132807363576499</v>
      </c>
      <c r="B24">
        <v>0.41880341880341798</v>
      </c>
      <c r="C24">
        <f>ABS(A24-B24)</f>
        <v>3.7475345167652996E-2</v>
      </c>
      <c r="D24">
        <f>SIGN(A24-B24)</f>
        <v>-1</v>
      </c>
      <c r="E24">
        <f>IF(C24 &gt; 0,(_xlfn.RANK.AVG(C24,$C$24:$C$28,1)),0)</f>
        <v>5</v>
      </c>
      <c r="F24">
        <f>IF(D24 &gt; 0, E24, 0)</f>
        <v>0</v>
      </c>
      <c r="G24">
        <f>IF(D24 &lt; 0, E24, 0)</f>
        <v>5</v>
      </c>
      <c r="I24" s="15" t="s">
        <v>51</v>
      </c>
      <c r="J24" s="16"/>
    </row>
    <row r="25" spans="1:10">
      <c r="A25">
        <v>0.39907955292570602</v>
      </c>
      <c r="B25">
        <v>0.39686061801446398</v>
      </c>
      <c r="C25">
        <f t="shared" ref="C25:C28" si="10">ABS(A25-B25)</f>
        <v>2.218934911242032E-3</v>
      </c>
      <c r="D25">
        <f t="shared" ref="D25:D28" si="11">SIGN(A25-B25)</f>
        <v>1</v>
      </c>
      <c r="E25">
        <f t="shared" ref="E25:E28" si="12">IF(C25 &gt; 0,(_xlfn.RANK.AVG(C25,$C$24:$C$28,1)),0)</f>
        <v>1</v>
      </c>
      <c r="F25">
        <f t="shared" ref="F25:F28" si="13">IF(D25 &gt; 0, E25, 0)</f>
        <v>1</v>
      </c>
      <c r="G25">
        <f t="shared" ref="G25:G28" si="14">IF(D25 &lt; 0, E25, 0)</f>
        <v>0</v>
      </c>
      <c r="I25" s="7" t="s">
        <v>52</v>
      </c>
      <c r="J25" s="8">
        <f>COUNT(C24:C28)</f>
        <v>5</v>
      </c>
    </row>
    <row r="26" spans="1:10">
      <c r="A26">
        <v>0.394230769230769</v>
      </c>
      <c r="B26">
        <v>0.39784681130834898</v>
      </c>
      <c r="C26">
        <f t="shared" si="10"/>
        <v>3.616042077579984E-3</v>
      </c>
      <c r="D26">
        <f t="shared" si="11"/>
        <v>-1</v>
      </c>
      <c r="E26">
        <f t="shared" si="12"/>
        <v>2</v>
      </c>
      <c r="F26">
        <f t="shared" si="13"/>
        <v>0</v>
      </c>
      <c r="G26">
        <f t="shared" si="14"/>
        <v>2</v>
      </c>
      <c r="I26" s="9" t="s">
        <v>53</v>
      </c>
      <c r="J26" s="10">
        <f>MIN(F29:G29)</f>
        <v>1</v>
      </c>
    </row>
    <row r="27" spans="1:10">
      <c r="A27">
        <v>0.40146285338593002</v>
      </c>
      <c r="B27">
        <v>0.41880341880341798</v>
      </c>
      <c r="C27">
        <f t="shared" si="10"/>
        <v>1.7340565417487963E-2</v>
      </c>
      <c r="D27">
        <f t="shared" si="11"/>
        <v>-1</v>
      </c>
      <c r="E27">
        <f t="shared" si="12"/>
        <v>3</v>
      </c>
      <c r="F27">
        <f t="shared" si="13"/>
        <v>0</v>
      </c>
      <c r="G27">
        <f t="shared" si="14"/>
        <v>3</v>
      </c>
      <c r="I27" s="11" t="s">
        <v>54</v>
      </c>
      <c r="J27" s="10">
        <f>(J25*(J25+1))/4</f>
        <v>7.5</v>
      </c>
    </row>
    <row r="28" spans="1:10">
      <c r="A28">
        <v>0.374013806706114</v>
      </c>
      <c r="B28">
        <v>0.39809335963182102</v>
      </c>
      <c r="C28">
        <f t="shared" si="10"/>
        <v>2.4079552925707015E-2</v>
      </c>
      <c r="D28">
        <f t="shared" si="11"/>
        <v>-1</v>
      </c>
      <c r="E28">
        <f t="shared" si="12"/>
        <v>4</v>
      </c>
      <c r="F28">
        <f t="shared" si="13"/>
        <v>0</v>
      </c>
      <c r="G28">
        <f t="shared" si="14"/>
        <v>4</v>
      </c>
      <c r="I28" s="11" t="s">
        <v>55</v>
      </c>
      <c r="J28" s="10">
        <f>SQRT((J25*(J25+1)*(2*J25+1))/24)</f>
        <v>3.7080992435478315</v>
      </c>
    </row>
    <row r="29" spans="1:10">
      <c r="F29">
        <f>SUM(F24:F28)</f>
        <v>1</v>
      </c>
      <c r="G29">
        <f>SUM(G24:G28)</f>
        <v>14</v>
      </c>
      <c r="I29" s="12" t="s">
        <v>56</v>
      </c>
      <c r="J29" s="13">
        <f>(J26-J27)/J28</f>
        <v>-1.7529196424044293</v>
      </c>
    </row>
    <row r="30" spans="1:10" ht="15" thickBot="1">
      <c r="I30" s="17" t="str">
        <f>IF(ABS(J29)&gt;1.65,"Signifikanter Unterschied", "Kein Signifikanter Unterschied")</f>
        <v>Signifikanter Unterschied</v>
      </c>
      <c r="J30" s="18"/>
    </row>
    <row r="32" spans="1:10">
      <c r="I32" t="s">
        <v>68</v>
      </c>
    </row>
    <row r="33" spans="1:10" ht="15" thickBot="1">
      <c r="A33" t="s">
        <v>34</v>
      </c>
      <c r="B33" t="s">
        <v>61</v>
      </c>
      <c r="C33" t="s">
        <v>43</v>
      </c>
      <c r="D33" t="s">
        <v>44</v>
      </c>
      <c r="E33" t="s">
        <v>45</v>
      </c>
      <c r="F33" t="s">
        <v>47</v>
      </c>
      <c r="G33" t="s">
        <v>46</v>
      </c>
      <c r="I33" t="s">
        <v>69</v>
      </c>
    </row>
    <row r="34" spans="1:10" ht="15" thickBot="1">
      <c r="A34">
        <v>0.38132807363576499</v>
      </c>
      <c r="B34">
        <v>0.41880341880341798</v>
      </c>
      <c r="C34">
        <f>ABS(A34-B34)</f>
        <v>3.7475345167652996E-2</v>
      </c>
      <c r="D34">
        <f>SIGN(A34-B34)</f>
        <v>-1</v>
      </c>
      <c r="E34">
        <f>IF(C34 &gt; 0,(_xlfn.RANK.AVG(C34,$C$34:$C$38,1)),0)</f>
        <v>4</v>
      </c>
      <c r="F34">
        <f>IF(D34 &gt; 0, E34, 0)</f>
        <v>0</v>
      </c>
      <c r="G34">
        <f>IF(D34 &lt; 0, E34, 0)</f>
        <v>4</v>
      </c>
      <c r="I34" s="15" t="s">
        <v>51</v>
      </c>
      <c r="J34" s="16"/>
    </row>
    <row r="35" spans="1:10">
      <c r="A35">
        <v>0.39907955292570602</v>
      </c>
      <c r="B35">
        <v>0.41559829059829001</v>
      </c>
      <c r="C35">
        <f t="shared" ref="C35:C38" si="15">ABS(A35-B35)</f>
        <v>1.6518737672583994E-2</v>
      </c>
      <c r="D35">
        <f t="shared" ref="D35:D38" si="16">SIGN(A35-B35)</f>
        <v>-1</v>
      </c>
      <c r="E35">
        <f t="shared" ref="E35:E38" si="17">IF(C35 &gt; 0,(_xlfn.RANK.AVG(C35,$C$34:$C$38,1)),0)</f>
        <v>3</v>
      </c>
      <c r="F35">
        <f t="shared" ref="F35:F38" si="18">IF(D35 &gt; 0, E35, 0)</f>
        <v>0</v>
      </c>
      <c r="G35">
        <f t="shared" ref="G35:G38" si="19">IF(D35 &lt; 0, E35, 0)</f>
        <v>3</v>
      </c>
      <c r="I35" s="7" t="s">
        <v>52</v>
      </c>
      <c r="J35" s="8">
        <f>COUNT(C34:C38)</f>
        <v>5</v>
      </c>
    </row>
    <row r="36" spans="1:10">
      <c r="A36">
        <v>0.394230769230769</v>
      </c>
      <c r="B36">
        <v>0.39809335963182102</v>
      </c>
      <c r="C36">
        <f t="shared" si="15"/>
        <v>3.862590401052024E-3</v>
      </c>
      <c r="D36">
        <f t="shared" si="16"/>
        <v>-1</v>
      </c>
      <c r="E36">
        <f t="shared" si="17"/>
        <v>1</v>
      </c>
      <c r="F36">
        <f t="shared" si="18"/>
        <v>0</v>
      </c>
      <c r="G36">
        <f t="shared" si="19"/>
        <v>1</v>
      </c>
      <c r="I36" s="9" t="s">
        <v>53</v>
      </c>
      <c r="J36" s="10">
        <f>MIN(F39:G39)</f>
        <v>2</v>
      </c>
    </row>
    <row r="37" spans="1:10">
      <c r="A37">
        <v>0.40146285338593002</v>
      </c>
      <c r="B37">
        <v>0.39686061801446398</v>
      </c>
      <c r="C37">
        <f t="shared" si="15"/>
        <v>4.6022353714660347E-3</v>
      </c>
      <c r="D37">
        <f t="shared" si="16"/>
        <v>1</v>
      </c>
      <c r="E37">
        <f t="shared" si="17"/>
        <v>2</v>
      </c>
      <c r="F37">
        <f t="shared" si="18"/>
        <v>2</v>
      </c>
      <c r="G37">
        <f t="shared" si="19"/>
        <v>0</v>
      </c>
      <c r="I37" s="11" t="s">
        <v>54</v>
      </c>
      <c r="J37" s="10">
        <f>(J35*(J35+1))/4</f>
        <v>7.5</v>
      </c>
    </row>
    <row r="38" spans="1:10">
      <c r="A38">
        <v>0.374013806706114</v>
      </c>
      <c r="B38">
        <v>0.41880341880341798</v>
      </c>
      <c r="C38">
        <f t="shared" si="15"/>
        <v>4.4789612097303977E-2</v>
      </c>
      <c r="D38">
        <f t="shared" si="16"/>
        <v>-1</v>
      </c>
      <c r="E38">
        <f t="shared" si="17"/>
        <v>5</v>
      </c>
      <c r="F38">
        <f t="shared" si="18"/>
        <v>0</v>
      </c>
      <c r="G38">
        <f t="shared" si="19"/>
        <v>5</v>
      </c>
      <c r="I38" s="11" t="s">
        <v>55</v>
      </c>
      <c r="J38" s="10">
        <f>SQRT((J35*(J35+1)*(2*J35+1))/24)</f>
        <v>3.7080992435478315</v>
      </c>
    </row>
    <row r="39" spans="1:10">
      <c r="F39">
        <f>SUM(F34:F38)</f>
        <v>2</v>
      </c>
      <c r="G39">
        <f>SUM(G34:G38)</f>
        <v>13</v>
      </c>
      <c r="I39" s="12" t="s">
        <v>56</v>
      </c>
      <c r="J39" s="13">
        <f>(J36-J37)/J38</f>
        <v>-1.4832396974191326</v>
      </c>
    </row>
    <row r="40" spans="1:10" ht="15" thickBot="1">
      <c r="I40" s="17" t="str">
        <f>IF(ABS(J39)&gt;1.65,"Signifikanter Unterschied", "Kein Signifikanter Unterschied")</f>
        <v>Kein Signifikanter Unterschied</v>
      </c>
      <c r="J40" s="18"/>
    </row>
    <row r="42" spans="1:10">
      <c r="I42" t="s">
        <v>70</v>
      </c>
    </row>
    <row r="43" spans="1:10" ht="15" thickBot="1">
      <c r="A43" t="s">
        <v>35</v>
      </c>
      <c r="B43" t="s">
        <v>61</v>
      </c>
      <c r="C43" t="s">
        <v>43</v>
      </c>
      <c r="D43" t="s">
        <v>44</v>
      </c>
      <c r="E43" t="s">
        <v>45</v>
      </c>
      <c r="F43" t="s">
        <v>47</v>
      </c>
      <c r="G43" t="s">
        <v>46</v>
      </c>
      <c r="I43" t="s">
        <v>71</v>
      </c>
    </row>
    <row r="44" spans="1:10" ht="15" thickBot="1">
      <c r="A44">
        <v>0.41880341880341798</v>
      </c>
      <c r="B44">
        <v>0.41880341880341798</v>
      </c>
      <c r="C44">
        <f>ABS(A44-B44)</f>
        <v>0</v>
      </c>
      <c r="D44">
        <f>SIGN(A44-B44)</f>
        <v>0</v>
      </c>
      <c r="E44">
        <f>IF(C44 &gt; 0,(_xlfn.RANK.AVG(C44,$C$44:$C$48,1)),0)</f>
        <v>0</v>
      </c>
      <c r="F44">
        <f>IF(D44 &gt; 0, E44, 0)</f>
        <v>0</v>
      </c>
      <c r="G44">
        <f>IF(D44 &lt; 0, E44, 0)</f>
        <v>0</v>
      </c>
      <c r="H44" t="s">
        <v>75</v>
      </c>
      <c r="I44" s="15" t="s">
        <v>51</v>
      </c>
      <c r="J44" s="16"/>
    </row>
    <row r="45" spans="1:10">
      <c r="A45">
        <v>0.39686061801446398</v>
      </c>
      <c r="B45">
        <v>0.41559829059829001</v>
      </c>
      <c r="C45">
        <f t="shared" ref="C45:C48" si="20">ABS(A45-B45)</f>
        <v>1.8737672583826026E-2</v>
      </c>
      <c r="D45">
        <f t="shared" ref="D45:D48" si="21">SIGN(A45-B45)</f>
        <v>-1</v>
      </c>
      <c r="E45">
        <f t="shared" ref="E45:E48" si="22">IF(C45 &gt; 0,(_xlfn.RANK.AVG(C45,$C$44:$C$48,1)),0)</f>
        <v>3</v>
      </c>
      <c r="F45">
        <f t="shared" ref="F45:F48" si="23">IF(D45 &gt; 0, E45, 0)</f>
        <v>0</v>
      </c>
      <c r="G45">
        <f t="shared" ref="G45:G48" si="24">IF(D45 &lt; 0, E45, 0)</f>
        <v>3</v>
      </c>
      <c r="I45" s="7" t="s">
        <v>52</v>
      </c>
      <c r="J45" s="8">
        <f>COUNT(C45:C48)</f>
        <v>4</v>
      </c>
    </row>
    <row r="46" spans="1:10">
      <c r="A46">
        <v>0.39784681130834898</v>
      </c>
      <c r="B46">
        <v>0.39809335963182102</v>
      </c>
      <c r="C46">
        <f t="shared" si="20"/>
        <v>2.4654832347204003E-4</v>
      </c>
      <c r="D46">
        <f t="shared" si="21"/>
        <v>-1</v>
      </c>
      <c r="E46">
        <f t="shared" si="22"/>
        <v>2</v>
      </c>
      <c r="F46">
        <f t="shared" si="23"/>
        <v>0</v>
      </c>
      <c r="G46">
        <f t="shared" si="24"/>
        <v>2</v>
      </c>
      <c r="I46" s="9" t="s">
        <v>53</v>
      </c>
      <c r="J46" s="10">
        <f>MIN(F49:G49)</f>
        <v>5</v>
      </c>
    </row>
    <row r="47" spans="1:10">
      <c r="A47">
        <v>0.41880341880341798</v>
      </c>
      <c r="B47">
        <v>0.39686061801446398</v>
      </c>
      <c r="C47">
        <f t="shared" si="20"/>
        <v>2.1942800788953998E-2</v>
      </c>
      <c r="D47">
        <f t="shared" si="21"/>
        <v>1</v>
      </c>
      <c r="E47">
        <f t="shared" si="22"/>
        <v>5</v>
      </c>
      <c r="F47">
        <f t="shared" si="23"/>
        <v>5</v>
      </c>
      <c r="G47">
        <f t="shared" si="24"/>
        <v>0</v>
      </c>
      <c r="I47" s="11" t="s">
        <v>54</v>
      </c>
      <c r="J47" s="10">
        <f>(J45*(J45+1))/4</f>
        <v>5</v>
      </c>
    </row>
    <row r="48" spans="1:10">
      <c r="A48">
        <v>0.39809335963182102</v>
      </c>
      <c r="B48">
        <v>0.41880341880341798</v>
      </c>
      <c r="C48">
        <f t="shared" si="20"/>
        <v>2.0710059171596962E-2</v>
      </c>
      <c r="D48">
        <f t="shared" si="21"/>
        <v>-1</v>
      </c>
      <c r="E48">
        <f t="shared" si="22"/>
        <v>4</v>
      </c>
      <c r="F48">
        <f t="shared" si="23"/>
        <v>0</v>
      </c>
      <c r="G48">
        <f t="shared" si="24"/>
        <v>4</v>
      </c>
      <c r="I48" s="11" t="s">
        <v>55</v>
      </c>
      <c r="J48" s="10">
        <f>SQRT((J45*(J45+1)*(2*J45+1))/24)</f>
        <v>2.7386127875258306</v>
      </c>
    </row>
    <row r="49" spans="1:10">
      <c r="F49">
        <f>SUM(F44:F48)</f>
        <v>5</v>
      </c>
      <c r="G49">
        <f>SUM(G44:G48)</f>
        <v>9</v>
      </c>
      <c r="I49" s="12" t="s">
        <v>56</v>
      </c>
      <c r="J49" s="13">
        <f>(J46-J47)/J48</f>
        <v>0</v>
      </c>
    </row>
    <row r="50" spans="1:10" ht="15" thickBot="1">
      <c r="I50" s="17" t="str">
        <f>IF(ABS(J49)&gt;1.65,"Signifikanter Unterschied", "Kein Signifikanter Unterschied")</f>
        <v>Kein Signifikanter Unterschied</v>
      </c>
      <c r="J50" s="18"/>
    </row>
    <row r="52" spans="1:10">
      <c r="A52" t="s">
        <v>27</v>
      </c>
      <c r="I52" t="s">
        <v>73</v>
      </c>
    </row>
    <row r="53" spans="1:10" ht="15" thickBot="1">
      <c r="A53" t="s">
        <v>22</v>
      </c>
      <c r="B53" t="s">
        <v>72</v>
      </c>
      <c r="C53" t="s">
        <v>43</v>
      </c>
      <c r="D53" t="s">
        <v>44</v>
      </c>
      <c r="E53" t="s">
        <v>45</v>
      </c>
      <c r="F53" t="s">
        <v>47</v>
      </c>
      <c r="G53" t="s">
        <v>46</v>
      </c>
      <c r="I53" t="s">
        <v>74</v>
      </c>
    </row>
    <row r="54" spans="1:10" ht="15" thickBot="1">
      <c r="A54" s="5">
        <v>51</v>
      </c>
      <c r="B54">
        <v>44</v>
      </c>
      <c r="C54">
        <f>ABS(A54-B54)</f>
        <v>7</v>
      </c>
      <c r="D54">
        <f>SIGN(A54-B54)</f>
        <v>1</v>
      </c>
      <c r="E54">
        <f>IF(C54 &gt; 0,(_xlfn.RANK.AVG(C54,$C$54:$C$58,1)),0)</f>
        <v>5</v>
      </c>
      <c r="F54">
        <f>IF(D54 &gt; 0, E54, 0)</f>
        <v>5</v>
      </c>
      <c r="G54">
        <f>IF(D54 &lt; 0, E54, 0)</f>
        <v>0</v>
      </c>
      <c r="I54" s="15" t="s">
        <v>51</v>
      </c>
      <c r="J54" s="16"/>
    </row>
    <row r="55" spans="1:10">
      <c r="A55">
        <v>46</v>
      </c>
      <c r="B55">
        <v>44</v>
      </c>
      <c r="C55">
        <f t="shared" ref="C55:C58" si="25">ABS(A55-B55)</f>
        <v>2</v>
      </c>
      <c r="D55">
        <f t="shared" ref="D55:D58" si="26">SIGN(A55-B55)</f>
        <v>1</v>
      </c>
      <c r="E55">
        <f t="shared" ref="E55:E58" si="27">IF(C55 &gt; 0,(_xlfn.RANK.AVG(C55,$C$54:$C$58,1)),0)</f>
        <v>3</v>
      </c>
      <c r="F55">
        <f t="shared" ref="F55:F58" si="28">IF(D55 &gt; 0, E55, 0)</f>
        <v>3</v>
      </c>
      <c r="G55">
        <f t="shared" ref="G55:G57" si="29">IF(D55 &lt; 0, E55, 0)</f>
        <v>0</v>
      </c>
      <c r="I55" s="7" t="s">
        <v>52</v>
      </c>
      <c r="J55" s="8">
        <f>COUNT(C54:C58)</f>
        <v>5</v>
      </c>
    </row>
    <row r="56" spans="1:10">
      <c r="A56">
        <v>48</v>
      </c>
      <c r="B56">
        <v>45</v>
      </c>
      <c r="C56">
        <f t="shared" si="25"/>
        <v>3</v>
      </c>
      <c r="D56">
        <f t="shared" si="26"/>
        <v>1</v>
      </c>
      <c r="E56">
        <f t="shared" si="27"/>
        <v>4</v>
      </c>
      <c r="F56">
        <f t="shared" si="28"/>
        <v>4</v>
      </c>
      <c r="G56">
        <f t="shared" si="29"/>
        <v>0</v>
      </c>
      <c r="I56" s="9" t="s">
        <v>53</v>
      </c>
      <c r="J56" s="10">
        <f>MIN(F59:G59)</f>
        <v>2</v>
      </c>
    </row>
    <row r="57" spans="1:10">
      <c r="A57">
        <v>43</v>
      </c>
      <c r="B57">
        <v>43</v>
      </c>
      <c r="C57">
        <f t="shared" si="25"/>
        <v>0</v>
      </c>
      <c r="D57">
        <f t="shared" si="26"/>
        <v>0</v>
      </c>
      <c r="E57">
        <f t="shared" si="27"/>
        <v>0</v>
      </c>
      <c r="F57">
        <f t="shared" si="28"/>
        <v>0</v>
      </c>
      <c r="G57">
        <f t="shared" si="29"/>
        <v>0</v>
      </c>
      <c r="I57" s="11" t="s">
        <v>54</v>
      </c>
      <c r="J57" s="10">
        <f>(J55*(J55+1))/4</f>
        <v>7.5</v>
      </c>
    </row>
    <row r="58" spans="1:10">
      <c r="A58">
        <v>45</v>
      </c>
      <c r="B58">
        <v>46</v>
      </c>
      <c r="C58">
        <f t="shared" si="25"/>
        <v>1</v>
      </c>
      <c r="D58">
        <f t="shared" si="26"/>
        <v>-1</v>
      </c>
      <c r="E58">
        <f t="shared" si="27"/>
        <v>2</v>
      </c>
      <c r="F58">
        <f t="shared" si="28"/>
        <v>0</v>
      </c>
      <c r="G58">
        <f>IF(D58 &lt; 0, E58, 0)</f>
        <v>2</v>
      </c>
      <c r="I58" s="11" t="s">
        <v>55</v>
      </c>
      <c r="J58" s="10">
        <f>SQRT((J55*(J55+1)*(2*J55+1))/24)</f>
        <v>3.7080992435478315</v>
      </c>
    </row>
    <row r="59" spans="1:10">
      <c r="F59">
        <f>SUM(F54:F58)</f>
        <v>12</v>
      </c>
      <c r="G59">
        <f>SUM(G54:G58)</f>
        <v>2</v>
      </c>
      <c r="I59" s="12" t="s">
        <v>56</v>
      </c>
      <c r="J59" s="13">
        <f>(J56-J57)/J58</f>
        <v>-1.4832396974191326</v>
      </c>
    </row>
    <row r="60" spans="1:10" ht="15" thickBot="1">
      <c r="I60" s="17" t="str">
        <f>IF(ABS(J59)&gt;1.65,"Signifikanter Unterschied", "Kein Signifikanter Unterschied")</f>
        <v>Kein Signifikanter Unterschied</v>
      </c>
      <c r="J60" s="18"/>
    </row>
  </sheetData>
  <mergeCells count="12">
    <mergeCell ref="I3:J3"/>
    <mergeCell ref="I44:J44"/>
    <mergeCell ref="I50:J50"/>
    <mergeCell ref="I54:J54"/>
    <mergeCell ref="I60:J60"/>
    <mergeCell ref="I9:J9"/>
    <mergeCell ref="I14:J14"/>
    <mergeCell ref="I20:J20"/>
    <mergeCell ref="I24:J24"/>
    <mergeCell ref="I30:J30"/>
    <mergeCell ref="I34:J34"/>
    <mergeCell ref="I40:J40"/>
  </mergeCells>
  <conditionalFormatting sqref="I9">
    <cfRule type="cellIs" dxfId="11" priority="11" operator="equal">
      <formula>"Kein Signifikanter Unterschied"</formula>
    </cfRule>
    <cfRule type="cellIs" dxfId="10" priority="12" operator="equal">
      <formula>"Signifikanter Unterschied"</formula>
    </cfRule>
  </conditionalFormatting>
  <conditionalFormatting sqref="I20">
    <cfRule type="cellIs" dxfId="9" priority="9" operator="equal">
      <formula>"Kein Signifikanter Unterschied"</formula>
    </cfRule>
    <cfRule type="cellIs" dxfId="8" priority="10" operator="equal">
      <formula>"Signifikanter Unterschied"</formula>
    </cfRule>
  </conditionalFormatting>
  <conditionalFormatting sqref="I30">
    <cfRule type="cellIs" dxfId="7" priority="7" operator="equal">
      <formula>"Kein Signifikanter Unterschied"</formula>
    </cfRule>
    <cfRule type="cellIs" dxfId="6" priority="8" operator="equal">
      <formula>"Signifikanter Unterschied"</formula>
    </cfRule>
  </conditionalFormatting>
  <conditionalFormatting sqref="I40">
    <cfRule type="cellIs" dxfId="5" priority="5" operator="equal">
      <formula>"Kein Signifikanter Unterschied"</formula>
    </cfRule>
    <cfRule type="cellIs" dxfId="4" priority="6" operator="equal">
      <formula>"Signifikanter Unterschied"</formula>
    </cfRule>
  </conditionalFormatting>
  <conditionalFormatting sqref="I50">
    <cfRule type="cellIs" dxfId="3" priority="3" operator="equal">
      <formula>"Kein Signifikanter Unterschied"</formula>
    </cfRule>
    <cfRule type="cellIs" dxfId="2" priority="4" operator="equal">
      <formula>"Signifikanter Unterschied"</formula>
    </cfRule>
  </conditionalFormatting>
  <conditionalFormatting sqref="I60">
    <cfRule type="cellIs" dxfId="1" priority="1" operator="equal">
      <formula>"Kein Signifikanter Unterschied"</formula>
    </cfRule>
    <cfRule type="cellIs" dxfId="0" priority="2" operator="equal">
      <formula>"Signifikanter Unterschied"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QA1 DQM</vt:lpstr>
      <vt:lpstr>QA2, GB1, GB2</vt:lpstr>
      <vt:lpstr>Wilcoxon QA1</vt:lpstr>
      <vt:lpstr>Wilcoxon QA2, GB1, GB2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 Gemeinhardt</cp:lastModifiedBy>
  <dcterms:created xsi:type="dcterms:W3CDTF">2020-11-25T16:40:11Z</dcterms:created>
  <dcterms:modified xsi:type="dcterms:W3CDTF">2020-12-28T14:41:50Z</dcterms:modified>
</cp:coreProperties>
</file>