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ge9\Desktop\Studentischer Mitarbeiter\Paper\"/>
    </mc:Choice>
  </mc:AlternateContent>
  <xr:revisionPtr revIDLastSave="0" documentId="13_ncr:1_{A4DBBC37-5BDD-4FF4-B281-A0C7B168AE3B}" xr6:coauthVersionLast="47" xr6:coauthVersionMax="47" xr10:uidLastSave="{00000000-0000-0000-0000-000000000000}"/>
  <bookViews>
    <workbookView xWindow="-108" yWindow="-108" windowWidth="23256" windowHeight="12576" xr2:uid="{8356BA88-B83D-4500-8D6A-3DEAC58D478E}"/>
  </bookViews>
  <sheets>
    <sheet name="QA1 DQM" sheetId="1" r:id="rId1"/>
    <sheet name="QA2, GB1, GB2" sheetId="2" r:id="rId2"/>
    <sheet name="Wilcoxon QA1" sheetId="3" r:id="rId3"/>
    <sheet name="Wilcoxon QA2, GB1, GB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4" i="3" l="1"/>
  <c r="E105" i="3"/>
  <c r="E106" i="3"/>
  <c r="E107" i="3"/>
  <c r="E103" i="3"/>
  <c r="D107" i="3"/>
  <c r="C107" i="3"/>
  <c r="D106" i="3"/>
  <c r="G106" i="3" s="1"/>
  <c r="C106" i="3"/>
  <c r="D105" i="3"/>
  <c r="G105" i="3" s="1"/>
  <c r="C105" i="3"/>
  <c r="D104" i="3"/>
  <c r="G104" i="3" s="1"/>
  <c r="C104" i="3"/>
  <c r="D103" i="3"/>
  <c r="C103" i="3"/>
  <c r="D96" i="3"/>
  <c r="C96" i="3"/>
  <c r="E96" i="3" s="1"/>
  <c r="D95" i="3"/>
  <c r="C95" i="3"/>
  <c r="E95" i="3" s="1"/>
  <c r="D94" i="3"/>
  <c r="C94" i="3"/>
  <c r="D93" i="3"/>
  <c r="C93" i="3"/>
  <c r="E93" i="3" s="1"/>
  <c r="D92" i="3"/>
  <c r="C92" i="3"/>
  <c r="E94" i="3" s="1"/>
  <c r="E93" i="1"/>
  <c r="M93" i="1"/>
  <c r="L93" i="1"/>
  <c r="K93" i="1"/>
  <c r="J93" i="1"/>
  <c r="D93" i="1"/>
  <c r="C93" i="1"/>
  <c r="F93" i="1"/>
  <c r="J81" i="3"/>
  <c r="J80" i="3"/>
  <c r="J83" i="3" s="1"/>
  <c r="G84" i="3"/>
  <c r="G80" i="3"/>
  <c r="G81" i="3"/>
  <c r="G82" i="3"/>
  <c r="G83" i="3"/>
  <c r="G79" i="3"/>
  <c r="F84" i="3"/>
  <c r="F80" i="3"/>
  <c r="F81" i="3"/>
  <c r="F82" i="3"/>
  <c r="F83" i="3"/>
  <c r="F79" i="3"/>
  <c r="E80" i="3"/>
  <c r="E81" i="3"/>
  <c r="E82" i="3"/>
  <c r="E83" i="3"/>
  <c r="E79" i="3"/>
  <c r="D80" i="3"/>
  <c r="D81" i="3"/>
  <c r="D82" i="3"/>
  <c r="D83" i="3"/>
  <c r="D79" i="3"/>
  <c r="C80" i="3"/>
  <c r="C81" i="3"/>
  <c r="C82" i="3"/>
  <c r="C83" i="3"/>
  <c r="C79" i="3"/>
  <c r="J70" i="3"/>
  <c r="J69" i="3"/>
  <c r="J72" i="3" s="1"/>
  <c r="G68" i="3"/>
  <c r="E69" i="3"/>
  <c r="E70" i="3"/>
  <c r="D68" i="3"/>
  <c r="D69" i="3"/>
  <c r="F69" i="3" s="1"/>
  <c r="D70" i="3"/>
  <c r="F70" i="3" s="1"/>
  <c r="D71" i="3"/>
  <c r="G71" i="3" s="1"/>
  <c r="D72" i="3"/>
  <c r="G72" i="3" s="1"/>
  <c r="C68" i="3"/>
  <c r="E68" i="3" s="1"/>
  <c r="F68" i="3" s="1"/>
  <c r="C69" i="3"/>
  <c r="C70" i="3"/>
  <c r="C71" i="3"/>
  <c r="E71" i="3" s="1"/>
  <c r="C72" i="3"/>
  <c r="E72" i="3" s="1"/>
  <c r="J59" i="3"/>
  <c r="G56" i="3"/>
  <c r="F58" i="3"/>
  <c r="F59" i="3"/>
  <c r="D56" i="3"/>
  <c r="F56" i="3" s="1"/>
  <c r="D57" i="3"/>
  <c r="G57" i="3" s="1"/>
  <c r="D58" i="3"/>
  <c r="G58" i="3" s="1"/>
  <c r="D59" i="3"/>
  <c r="G59" i="3" s="1"/>
  <c r="D55" i="3"/>
  <c r="F55" i="3" s="1"/>
  <c r="C56" i="3"/>
  <c r="E56" i="3" s="1"/>
  <c r="C57" i="3"/>
  <c r="E57" i="3" s="1"/>
  <c r="C58" i="3"/>
  <c r="E58" i="3" s="1"/>
  <c r="C59" i="3"/>
  <c r="J58" i="3" s="1"/>
  <c r="J61" i="3" s="1"/>
  <c r="C55" i="3"/>
  <c r="E55" i="3" s="1"/>
  <c r="K51" i="1"/>
  <c r="J51" i="1"/>
  <c r="M79" i="1"/>
  <c r="L79" i="1"/>
  <c r="K79" i="1"/>
  <c r="J79" i="1"/>
  <c r="F79" i="1"/>
  <c r="E79" i="1"/>
  <c r="D79" i="1"/>
  <c r="C79" i="1"/>
  <c r="M65" i="1"/>
  <c r="L65" i="1"/>
  <c r="K65" i="1"/>
  <c r="J65" i="1"/>
  <c r="F65" i="1"/>
  <c r="E65" i="1"/>
  <c r="D65" i="1"/>
  <c r="C65" i="1"/>
  <c r="M51" i="1"/>
  <c r="L51" i="1"/>
  <c r="F51" i="1"/>
  <c r="E51" i="1"/>
  <c r="D51" i="1"/>
  <c r="C51" i="1"/>
  <c r="L10" i="1"/>
  <c r="F10" i="1"/>
  <c r="E13" i="1"/>
  <c r="E45" i="2"/>
  <c r="E31" i="2"/>
  <c r="J104" i="3" l="1"/>
  <c r="E92" i="3"/>
  <c r="F104" i="3"/>
  <c r="F107" i="3"/>
  <c r="G103" i="3"/>
  <c r="F94" i="3"/>
  <c r="F105" i="3"/>
  <c r="J106" i="3"/>
  <c r="J107" i="3"/>
  <c r="F103" i="3"/>
  <c r="F106" i="3"/>
  <c r="G94" i="3"/>
  <c r="G95" i="3"/>
  <c r="J93" i="3"/>
  <c r="J95" i="3" s="1"/>
  <c r="F93" i="3"/>
  <c r="G92" i="3"/>
  <c r="G96" i="3"/>
  <c r="F96" i="3"/>
  <c r="F92" i="3"/>
  <c r="G93" i="3"/>
  <c r="F95" i="3"/>
  <c r="J82" i="3"/>
  <c r="J84" i="3" s="1"/>
  <c r="I85" i="3" s="1"/>
  <c r="J71" i="3"/>
  <c r="J73" i="3" s="1"/>
  <c r="I74" i="3" s="1"/>
  <c r="E59" i="3"/>
  <c r="F72" i="3"/>
  <c r="G70" i="3"/>
  <c r="F57" i="3"/>
  <c r="G55" i="3"/>
  <c r="F71" i="3"/>
  <c r="F73" i="3" s="1"/>
  <c r="G69" i="3"/>
  <c r="G73" i="3" s="1"/>
  <c r="J60" i="3"/>
  <c r="J62" i="3" s="1"/>
  <c r="I63" i="3" s="1"/>
  <c r="J65" i="4"/>
  <c r="J68" i="4" s="1"/>
  <c r="J66" i="4"/>
  <c r="G69" i="4"/>
  <c r="F69" i="4"/>
  <c r="G68" i="4"/>
  <c r="G65" i="4"/>
  <c r="G66" i="4"/>
  <c r="G67" i="4"/>
  <c r="G64" i="4"/>
  <c r="F65" i="4"/>
  <c r="F66" i="4"/>
  <c r="F67" i="4"/>
  <c r="F68" i="4"/>
  <c r="F64" i="4"/>
  <c r="E65" i="4"/>
  <c r="E66" i="4"/>
  <c r="E67" i="4"/>
  <c r="E68" i="4"/>
  <c r="E64" i="4"/>
  <c r="D68" i="4"/>
  <c r="D67" i="4"/>
  <c r="D66" i="4"/>
  <c r="D65" i="4"/>
  <c r="D64" i="4"/>
  <c r="C65" i="4"/>
  <c r="C66" i="4"/>
  <c r="C67" i="4"/>
  <c r="C68" i="4"/>
  <c r="C64" i="4"/>
  <c r="G107" i="3" l="1"/>
  <c r="G108" i="3" s="1"/>
  <c r="F108" i="3"/>
  <c r="J105" i="3" s="1"/>
  <c r="J108" i="3" s="1"/>
  <c r="I109" i="3" s="1"/>
  <c r="J96" i="3"/>
  <c r="F97" i="3"/>
  <c r="G97" i="3"/>
  <c r="J67" i="4"/>
  <c r="J69" i="4" s="1"/>
  <c r="I70" i="4" s="1"/>
  <c r="J15" i="3"/>
  <c r="J17" i="3"/>
  <c r="J94" i="3" l="1"/>
  <c r="J97" i="3" s="1"/>
  <c r="I98" i="3" s="1"/>
  <c r="J16" i="3"/>
  <c r="I19" i="3" s="1"/>
  <c r="J45" i="4"/>
  <c r="I60" i="4" l="1"/>
  <c r="I20" i="4"/>
  <c r="J56" i="4"/>
  <c r="J55" i="4"/>
  <c r="J58" i="4" s="1"/>
  <c r="J46" i="4"/>
  <c r="J48" i="4"/>
  <c r="J35" i="4"/>
  <c r="J38" i="4" s="1"/>
  <c r="J16" i="4"/>
  <c r="J15" i="4"/>
  <c r="J18" i="4" s="1"/>
  <c r="J4" i="4"/>
  <c r="J7" i="4" s="1"/>
  <c r="D55" i="4"/>
  <c r="D56" i="4"/>
  <c r="D57" i="4"/>
  <c r="G57" i="4" s="1"/>
  <c r="D58" i="4"/>
  <c r="D54" i="4"/>
  <c r="G54" i="4" s="1"/>
  <c r="C55" i="4"/>
  <c r="C56" i="4"/>
  <c r="C57" i="4"/>
  <c r="E57" i="4" s="1"/>
  <c r="C58" i="4"/>
  <c r="C54" i="4"/>
  <c r="D25" i="4"/>
  <c r="D26" i="4"/>
  <c r="F26" i="4" s="1"/>
  <c r="D27" i="4"/>
  <c r="F27" i="4" s="1"/>
  <c r="D28" i="4"/>
  <c r="F28" i="4" s="1"/>
  <c r="D24" i="4"/>
  <c r="F24" i="4" s="1"/>
  <c r="D35" i="4"/>
  <c r="F35" i="4" s="1"/>
  <c r="D36" i="4"/>
  <c r="F36" i="4" s="1"/>
  <c r="D37" i="4"/>
  <c r="G37" i="4" s="1"/>
  <c r="D38" i="4"/>
  <c r="F38" i="4" s="1"/>
  <c r="D34" i="4"/>
  <c r="F34" i="4" s="1"/>
  <c r="C35" i="4"/>
  <c r="C36" i="4"/>
  <c r="C37" i="4"/>
  <c r="C38" i="4"/>
  <c r="C34" i="4"/>
  <c r="C25" i="4"/>
  <c r="C26" i="4"/>
  <c r="C27" i="4"/>
  <c r="C28" i="4"/>
  <c r="J25" i="4" s="1"/>
  <c r="J28" i="4" s="1"/>
  <c r="C24" i="4"/>
  <c r="D45" i="4"/>
  <c r="D46" i="4"/>
  <c r="D47" i="4"/>
  <c r="G47" i="4" s="1"/>
  <c r="D48" i="4"/>
  <c r="F48" i="4" s="1"/>
  <c r="D44" i="4"/>
  <c r="F44" i="4" s="1"/>
  <c r="C45" i="4"/>
  <c r="C46" i="4"/>
  <c r="C47" i="4"/>
  <c r="C48" i="4"/>
  <c r="C44" i="4"/>
  <c r="E44" i="4" s="1"/>
  <c r="D15" i="4"/>
  <c r="F15" i="4" s="1"/>
  <c r="D16" i="4"/>
  <c r="F16" i="4" s="1"/>
  <c r="D17" i="4"/>
  <c r="D18" i="4"/>
  <c r="G18" i="4" s="1"/>
  <c r="D14" i="4"/>
  <c r="G14" i="4" s="1"/>
  <c r="C15" i="4"/>
  <c r="C16" i="4"/>
  <c r="C17" i="4"/>
  <c r="C18" i="4"/>
  <c r="C14" i="4"/>
  <c r="D4" i="4"/>
  <c r="D5" i="4"/>
  <c r="D6" i="4"/>
  <c r="G6" i="4" s="1"/>
  <c r="D7" i="4"/>
  <c r="F7" i="4" s="1"/>
  <c r="D3" i="4"/>
  <c r="C4" i="4"/>
  <c r="C5" i="4"/>
  <c r="C6" i="4"/>
  <c r="C7" i="4"/>
  <c r="C3" i="4"/>
  <c r="J47" i="3"/>
  <c r="F43" i="3"/>
  <c r="D44" i="3"/>
  <c r="F44" i="3" s="1"/>
  <c r="D45" i="3"/>
  <c r="F45" i="3" s="1"/>
  <c r="D46" i="3"/>
  <c r="F46" i="3" s="1"/>
  <c r="D47" i="3"/>
  <c r="D43" i="3"/>
  <c r="C44" i="3"/>
  <c r="E44" i="3" s="1"/>
  <c r="G44" i="3" s="1"/>
  <c r="C45" i="3"/>
  <c r="E45" i="3" s="1"/>
  <c r="G45" i="3" s="1"/>
  <c r="C46" i="3"/>
  <c r="C47" i="3"/>
  <c r="C43" i="3"/>
  <c r="D34" i="3"/>
  <c r="F34" i="3" s="1"/>
  <c r="D35" i="3"/>
  <c r="D36" i="3"/>
  <c r="D37" i="3"/>
  <c r="D33" i="3"/>
  <c r="F33" i="3" s="1"/>
  <c r="C34" i="3"/>
  <c r="C35" i="3"/>
  <c r="C36" i="3"/>
  <c r="C37" i="3"/>
  <c r="C33" i="3"/>
  <c r="E33" i="3" s="1"/>
  <c r="D24" i="3"/>
  <c r="G24" i="3" s="1"/>
  <c r="D25" i="3"/>
  <c r="G25" i="3" s="1"/>
  <c r="D26" i="3"/>
  <c r="G26" i="3" s="1"/>
  <c r="D27" i="3"/>
  <c r="G27" i="3" s="1"/>
  <c r="D23" i="3"/>
  <c r="C24" i="3"/>
  <c r="C25" i="3"/>
  <c r="C26" i="3"/>
  <c r="C27" i="3"/>
  <c r="C23" i="3"/>
  <c r="F17" i="3"/>
  <c r="E16" i="3"/>
  <c r="E17" i="3"/>
  <c r="D14" i="3"/>
  <c r="G14" i="3" s="1"/>
  <c r="D15" i="3"/>
  <c r="G15" i="3" s="1"/>
  <c r="D16" i="3"/>
  <c r="G16" i="3" s="1"/>
  <c r="D17" i="3"/>
  <c r="G17" i="3" s="1"/>
  <c r="D13" i="3"/>
  <c r="G13" i="3" s="1"/>
  <c r="C13" i="3"/>
  <c r="E13" i="3" s="1"/>
  <c r="C14" i="3"/>
  <c r="E14" i="3" s="1"/>
  <c r="C15" i="3"/>
  <c r="E15" i="3" s="1"/>
  <c r="C16" i="3"/>
  <c r="C17" i="3"/>
  <c r="E43" i="3" l="1"/>
  <c r="G43" i="3" s="1"/>
  <c r="J46" i="3"/>
  <c r="J49" i="3" s="1"/>
  <c r="E47" i="3"/>
  <c r="G47" i="3" s="1"/>
  <c r="G48" i="3" s="1"/>
  <c r="E46" i="3"/>
  <c r="G46" i="3" s="1"/>
  <c r="E35" i="3"/>
  <c r="E34" i="3"/>
  <c r="G34" i="3" s="1"/>
  <c r="G35" i="3"/>
  <c r="E37" i="3"/>
  <c r="G37" i="3" s="1"/>
  <c r="E36" i="3"/>
  <c r="G36" i="3" s="1"/>
  <c r="F36" i="3"/>
  <c r="J24" i="3"/>
  <c r="J27" i="3" s="1"/>
  <c r="E24" i="3"/>
  <c r="F24" i="3" s="1"/>
  <c r="E25" i="3"/>
  <c r="F25" i="3" s="1"/>
  <c r="E26" i="3"/>
  <c r="F26" i="3" s="1"/>
  <c r="E23" i="3"/>
  <c r="G23" i="3" s="1"/>
  <c r="G28" i="3" s="1"/>
  <c r="F16" i="3"/>
  <c r="F37" i="3"/>
  <c r="F47" i="3"/>
  <c r="F48" i="3" s="1"/>
  <c r="E27" i="3"/>
  <c r="F27" i="3" s="1"/>
  <c r="F15" i="3"/>
  <c r="G33" i="3"/>
  <c r="J34" i="3"/>
  <c r="J37" i="3" s="1"/>
  <c r="F35" i="3"/>
  <c r="J57" i="4"/>
  <c r="J59" i="4" s="1"/>
  <c r="J47" i="4"/>
  <c r="J49" i="4" s="1"/>
  <c r="I50" i="4" s="1"/>
  <c r="J37" i="4"/>
  <c r="J27" i="4"/>
  <c r="J19" i="4"/>
  <c r="J17" i="4"/>
  <c r="J6" i="4"/>
  <c r="E48" i="4"/>
  <c r="G48" i="4" s="1"/>
  <c r="E56" i="4"/>
  <c r="E27" i="4"/>
  <c r="G27" i="4" s="1"/>
  <c r="E55" i="4"/>
  <c r="F55" i="4" s="1"/>
  <c r="E34" i="4"/>
  <c r="G34" i="4" s="1"/>
  <c r="E58" i="4"/>
  <c r="G58" i="4" s="1"/>
  <c r="E17" i="4"/>
  <c r="F17" i="4" s="1"/>
  <c r="F56" i="4"/>
  <c r="E7" i="4"/>
  <c r="G7" i="4" s="1"/>
  <c r="E46" i="4"/>
  <c r="G46" i="4" s="1"/>
  <c r="E5" i="4"/>
  <c r="G5" i="4" s="1"/>
  <c r="F5" i="4"/>
  <c r="F46" i="4"/>
  <c r="E14" i="4"/>
  <c r="F14" i="4" s="1"/>
  <c r="E45" i="4"/>
  <c r="G45" i="4" s="1"/>
  <c r="G56" i="4"/>
  <c r="E4" i="4"/>
  <c r="G4" i="4" s="1"/>
  <c r="E18" i="4"/>
  <c r="F18" i="4" s="1"/>
  <c r="G55" i="4"/>
  <c r="F4" i="4"/>
  <c r="E15" i="4"/>
  <c r="G15" i="4" s="1"/>
  <c r="G17" i="4"/>
  <c r="F45" i="4"/>
  <c r="F58" i="4"/>
  <c r="E3" i="4"/>
  <c r="F3" i="4" s="1"/>
  <c r="E16" i="4"/>
  <c r="G16" i="4" s="1"/>
  <c r="E26" i="4"/>
  <c r="G26" i="4" s="1"/>
  <c r="E6" i="4"/>
  <c r="F6" i="4" s="1"/>
  <c r="G3" i="4"/>
  <c r="E47" i="4"/>
  <c r="F47" i="4" s="1"/>
  <c r="G44" i="4"/>
  <c r="E37" i="4"/>
  <c r="F37" i="4" s="1"/>
  <c r="F39" i="4" s="1"/>
  <c r="F57" i="4"/>
  <c r="E28" i="4"/>
  <c r="G28" i="4" s="1"/>
  <c r="E38" i="4"/>
  <c r="G38" i="4" s="1"/>
  <c r="E54" i="4"/>
  <c r="F54" i="4" s="1"/>
  <c r="E36" i="4"/>
  <c r="G36" i="4" s="1"/>
  <c r="E35" i="4"/>
  <c r="G35" i="4" s="1"/>
  <c r="E25" i="4"/>
  <c r="F25" i="4" s="1"/>
  <c r="F29" i="4" s="1"/>
  <c r="G25" i="4"/>
  <c r="E24" i="4"/>
  <c r="G24" i="4" s="1"/>
  <c r="J48" i="3"/>
  <c r="F14" i="3"/>
  <c r="F13" i="3"/>
  <c r="J26" i="3" l="1"/>
  <c r="G38" i="3"/>
  <c r="F38" i="3"/>
  <c r="J35" i="3" s="1"/>
  <c r="J38" i="3" s="1"/>
  <c r="I39" i="3" s="1"/>
  <c r="J36" i="3"/>
  <c r="F23" i="3"/>
  <c r="F28" i="3" s="1"/>
  <c r="J25" i="3" s="1"/>
  <c r="J28" i="3" s="1"/>
  <c r="I29" i="3" s="1"/>
  <c r="J50" i="3"/>
  <c r="I51" i="3" s="1"/>
  <c r="G29" i="4"/>
  <c r="J26" i="4" s="1"/>
  <c r="J29" i="4" s="1"/>
  <c r="I30" i="4" s="1"/>
  <c r="F19" i="4"/>
  <c r="F49" i="4"/>
  <c r="G59" i="4"/>
  <c r="F8" i="4"/>
  <c r="J5" i="4" s="1"/>
  <c r="J8" i="4" s="1"/>
  <c r="I9" i="4" s="1"/>
  <c r="G49" i="4"/>
  <c r="G19" i="4"/>
  <c r="G39" i="4"/>
  <c r="J36" i="4" s="1"/>
  <c r="J39" i="4" s="1"/>
  <c r="I40" i="4" s="1"/>
  <c r="F59" i="4"/>
  <c r="G8" i="4"/>
  <c r="D5" i="3" l="1"/>
  <c r="D6" i="3"/>
  <c r="D7" i="3"/>
  <c r="D8" i="3"/>
  <c r="D4" i="3"/>
  <c r="C5" i="3"/>
  <c r="E5" i="3" s="1"/>
  <c r="C6" i="3"/>
  <c r="E6" i="3" s="1"/>
  <c r="C7" i="3"/>
  <c r="E7" i="3" s="1"/>
  <c r="C8" i="3"/>
  <c r="C4" i="3"/>
  <c r="E8" i="3" l="1"/>
  <c r="G4" i="3"/>
  <c r="G8" i="3"/>
  <c r="F8" i="3"/>
  <c r="G7" i="3"/>
  <c r="F7" i="3"/>
  <c r="J5" i="3"/>
  <c r="E4" i="3"/>
  <c r="F4" i="3" s="1"/>
  <c r="F9" i="3" s="1"/>
  <c r="G6" i="3"/>
  <c r="F6" i="3"/>
  <c r="G5" i="3"/>
  <c r="F5" i="3"/>
  <c r="C29" i="2"/>
  <c r="B29" i="2"/>
  <c r="J8" i="3" l="1"/>
  <c r="J7" i="3"/>
  <c r="G9" i="3"/>
  <c r="J6" i="3" s="1"/>
  <c r="C43" i="2"/>
  <c r="B43" i="2"/>
  <c r="J9" i="3" l="1"/>
  <c r="I10" i="3" s="1"/>
  <c r="I43" i="2"/>
  <c r="J43" i="2"/>
  <c r="K43" i="2"/>
  <c r="L43" i="2"/>
  <c r="M43" i="2"/>
  <c r="H43" i="2"/>
  <c r="I28" i="2"/>
  <c r="J28" i="2"/>
  <c r="K28" i="2"/>
  <c r="L28" i="2"/>
  <c r="M28" i="2"/>
  <c r="H28" i="2"/>
  <c r="I23" i="1" l="1"/>
  <c r="J23" i="1"/>
  <c r="D37" i="1"/>
  <c r="E37" i="1"/>
  <c r="F37" i="1"/>
  <c r="C37" i="1"/>
  <c r="C13" i="2" l="1"/>
  <c r="D13" i="2"/>
  <c r="E13" i="2"/>
  <c r="B13" i="2"/>
  <c r="L23" i="1" l="1"/>
  <c r="K23" i="1"/>
  <c r="D23" i="1"/>
  <c r="E23" i="1"/>
  <c r="F23" i="1"/>
  <c r="C23" i="1"/>
  <c r="J10" i="1" l="1"/>
  <c r="E10" i="1" l="1"/>
  <c r="D10" i="1"/>
</calcChain>
</file>

<file path=xl/sharedStrings.xml><?xml version="1.0" encoding="utf-8"?>
<sst xmlns="http://schemas.openxmlformats.org/spreadsheetml/2006/main" count="386" uniqueCount="88">
  <si>
    <t>Lauf</t>
  </si>
  <si>
    <t>DQM-Modularity</t>
  </si>
  <si>
    <t>Louvain Modularity</t>
  </si>
  <si>
    <t>Louvain Time</t>
  </si>
  <si>
    <t>0.41978961209730437</t>
  </si>
  <si>
    <t>DQM-Time in mikrosekunden (dh Ergebnisse im Bereich von ca 5 Sekunden)</t>
  </si>
  <si>
    <t>Average</t>
  </si>
  <si>
    <t>Best</t>
  </si>
  <si>
    <t>Zachary</t>
  </si>
  <si>
    <t>PP100</t>
  </si>
  <si>
    <t>DQM-Modularization</t>
  </si>
  <si>
    <t>Louvain-Mod.</t>
  </si>
  <si>
    <t>DQM-Time in Millisekunden</t>
  </si>
  <si>
    <t>LFR100</t>
  </si>
  <si>
    <t>DQM-Mod</t>
  </si>
  <si>
    <t>Louvain Mod</t>
  </si>
  <si>
    <t>DQM Time in Mikrosekunden</t>
  </si>
  <si>
    <t>PP1000</t>
  </si>
  <si>
    <t>DQM Time in Sekunden</t>
  </si>
  <si>
    <t>Louvain Time in Sekunden</t>
  </si>
  <si>
    <t>QA Modularity</t>
  </si>
  <si>
    <t>QLS Mod</t>
  </si>
  <si>
    <t>Subset size=12</t>
  </si>
  <si>
    <t>Louvain Time in Mikrosekunden</t>
  </si>
  <si>
    <t>LFR1000</t>
  </si>
  <si>
    <t>Louvain Mod.</t>
  </si>
  <si>
    <t>Iterations</t>
  </si>
  <si>
    <t>Subsize=16</t>
  </si>
  <si>
    <t>Subsize=12</t>
  </si>
  <si>
    <t>Modularity</t>
  </si>
  <si>
    <t>Time</t>
  </si>
  <si>
    <t>with IBMQ Melbourne</t>
  </si>
  <si>
    <t>QLS Time in milliseconds</t>
  </si>
  <si>
    <t>GB1</t>
  </si>
  <si>
    <t>GB2</t>
  </si>
  <si>
    <t>Simulated Annealing Results</t>
  </si>
  <si>
    <t>difference in "best time" values: stated independently from modularity in this file!</t>
  </si>
  <si>
    <t>QA2</t>
  </si>
  <si>
    <t>QA Time in milliseconds</t>
  </si>
  <si>
    <t>Simulated Annealing Modularity</t>
  </si>
  <si>
    <t>Simulated Annealing Time in milliseconds</t>
  </si>
  <si>
    <t>Louvain</t>
  </si>
  <si>
    <t>Difference</t>
  </si>
  <si>
    <t>Sign</t>
  </si>
  <si>
    <t>Rank</t>
  </si>
  <si>
    <t>Negative Rank</t>
  </si>
  <si>
    <t>Positive Rank</t>
  </si>
  <si>
    <t>H0: QA1&gt;Louvain</t>
  </si>
  <si>
    <t>H1: QA1&lt;Louvain</t>
  </si>
  <si>
    <t>QA1</t>
  </si>
  <si>
    <t>Wilcoxon Test</t>
  </si>
  <si>
    <t>n</t>
  </si>
  <si>
    <t>W</t>
  </si>
  <si>
    <t>ⴗW</t>
  </si>
  <si>
    <t>σW</t>
  </si>
  <si>
    <t>z</t>
  </si>
  <si>
    <t>H0: QA1&lt;Louvain</t>
  </si>
  <si>
    <t>H1: QA1&gt;Louvain</t>
  </si>
  <si>
    <t>IBMQ Melbourne</t>
  </si>
  <si>
    <t>Simulated Annealing</t>
  </si>
  <si>
    <t>LA</t>
  </si>
  <si>
    <t>H0: Melbourne&lt;SA</t>
  </si>
  <si>
    <t>H1: Melbourne&gt;SA</t>
  </si>
  <si>
    <t>H0: Melbourne&gt;SA</t>
  </si>
  <si>
    <t>H1: Melbourne&lt;SA</t>
  </si>
  <si>
    <t>H0: GB2&gt;GB1</t>
  </si>
  <si>
    <t>H1: GB2&lt;GB1</t>
  </si>
  <si>
    <t>H0: LA&gt;GB1</t>
  </si>
  <si>
    <t>H1: LA&lt;GB1</t>
  </si>
  <si>
    <t>H0: LA&gt;GB2</t>
  </si>
  <si>
    <t>H1: LA&lt;GB2</t>
  </si>
  <si>
    <t>Subset size=16</t>
  </si>
  <si>
    <t>H0: 12&gt;16</t>
  </si>
  <si>
    <t>H1: 12&lt;16</t>
  </si>
  <si>
    <t>Zeilen ohne Differenz werden ignoriert</t>
  </si>
  <si>
    <t>Iterations GB2</t>
  </si>
  <si>
    <t>Iterations GB1</t>
  </si>
  <si>
    <t>Varianz Modularity</t>
  </si>
  <si>
    <t>Worst</t>
  </si>
  <si>
    <t>LFR496</t>
  </si>
  <si>
    <t>PP496</t>
  </si>
  <si>
    <t>LFR747</t>
  </si>
  <si>
    <t>PP747</t>
  </si>
  <si>
    <t>LFR246</t>
  </si>
  <si>
    <t>PP246</t>
  </si>
  <si>
    <t>Louvain-Time in Sekunden</t>
  </si>
  <si>
    <t>PP1500</t>
  </si>
  <si>
    <t>LFR1500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</si>
</sst>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color theme="1"/>
      <name val="Arial Unicode MS"/>
    </font>
    <font>
      <sz val="11"/>
      <color theme="1" tint="0.499984740745262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vertical="center"/>
    </xf>
    <xf numFmtId="3" fontId="0" fillId="0" borderId="0" xfId="0" applyNumberFormat="1"/>
    <xf numFmtId="3" fontId="2" fillId="0" borderId="0" xfId="0" applyNumberFormat="1" applyFont="1" applyAlignment="1">
      <alignment vertical="center"/>
    </xf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5" fillId="2" borderId="9" xfId="1" applyBorder="1" applyAlignment="1">
      <alignment horizontal="center"/>
    </xf>
    <xf numFmtId="0" fontId="5" fillId="2" borderId="10" xfId="1" applyBorder="1" applyAlignment="1">
      <alignment horizontal="center"/>
    </xf>
  </cellXfs>
  <cellStyles count="2">
    <cellStyle name="Gut" xfId="1" builtinId="26"/>
    <cellStyle name="Standard" xfId="0" builtinId="0"/>
  </cellStyles>
  <dxfs count="3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68F19-C76F-4D63-8654-74D3150A76D4}">
  <dimension ref="B1:M95"/>
  <sheetViews>
    <sheetView tabSelected="1" topLeftCell="A82" workbookViewId="0">
      <selection activeCell="K95" sqref="K95"/>
    </sheetView>
  </sheetViews>
  <sheetFormatPr baseColWidth="10" defaultRowHeight="14.4"/>
  <cols>
    <col min="12" max="12" width="21" bestFit="1" customWidth="1"/>
  </cols>
  <sheetData>
    <row r="1" spans="2:12">
      <c r="B1" s="4" t="s">
        <v>8</v>
      </c>
      <c r="H1" s="4" t="s">
        <v>9</v>
      </c>
    </row>
    <row r="3" spans="2:12">
      <c r="B3" s="4" t="s">
        <v>0</v>
      </c>
      <c r="C3" s="4" t="s">
        <v>1</v>
      </c>
      <c r="D3" s="4" t="s">
        <v>5</v>
      </c>
      <c r="E3" s="4" t="s">
        <v>2</v>
      </c>
      <c r="F3" s="4" t="s">
        <v>23</v>
      </c>
      <c r="H3" s="4" t="s">
        <v>0</v>
      </c>
      <c r="I3" s="4" t="s">
        <v>10</v>
      </c>
      <c r="J3" s="4" t="s">
        <v>12</v>
      </c>
      <c r="K3" s="4" t="s">
        <v>11</v>
      </c>
      <c r="L3" s="4" t="s">
        <v>85</v>
      </c>
    </row>
    <row r="4" spans="2:12">
      <c r="B4">
        <v>1</v>
      </c>
      <c r="C4" s="1">
        <v>0.41978961209730398</v>
      </c>
      <c r="D4" s="3">
        <v>4985381</v>
      </c>
      <c r="E4">
        <v>0.41880341880341798</v>
      </c>
      <c r="F4" s="2">
        <v>126996</v>
      </c>
      <c r="H4">
        <v>1</v>
      </c>
      <c r="I4" s="1">
        <v>0.33412479474711998</v>
      </c>
      <c r="J4" s="1">
        <v>5349.96</v>
      </c>
      <c r="K4">
        <v>0.33412479474711998</v>
      </c>
      <c r="L4" s="2">
        <v>2.9558181762695299E-2</v>
      </c>
    </row>
    <row r="5" spans="2:12">
      <c r="B5">
        <v>2</v>
      </c>
      <c r="C5" s="1">
        <v>0.41978961209730398</v>
      </c>
      <c r="D5" s="3">
        <v>4992724</v>
      </c>
      <c r="E5">
        <v>0.41559829059829001</v>
      </c>
      <c r="F5">
        <v>17994</v>
      </c>
      <c r="H5">
        <v>2</v>
      </c>
      <c r="I5" s="1">
        <v>0.33412479474711998</v>
      </c>
      <c r="J5" s="3">
        <v>5360.9290000000001</v>
      </c>
      <c r="K5">
        <v>0.33412479474711998</v>
      </c>
      <c r="L5">
        <v>5.0028800964355399E-2</v>
      </c>
    </row>
    <row r="6" spans="2:12">
      <c r="B6">
        <v>3</v>
      </c>
      <c r="C6" s="1">
        <v>0.41978961209730398</v>
      </c>
      <c r="D6" s="3">
        <v>5030972</v>
      </c>
      <c r="E6">
        <v>0.39809335963182102</v>
      </c>
      <c r="F6">
        <v>11002</v>
      </c>
      <c r="H6">
        <v>3</v>
      </c>
      <c r="I6" s="1">
        <v>0.33412479474711998</v>
      </c>
      <c r="J6" s="1">
        <v>5359.31</v>
      </c>
      <c r="K6">
        <v>0.33412479474711998</v>
      </c>
      <c r="L6">
        <v>4.4015407562255797E-2</v>
      </c>
    </row>
    <row r="7" spans="2:12">
      <c r="B7">
        <v>4</v>
      </c>
      <c r="C7" s="1">
        <v>0.41978961209730398</v>
      </c>
      <c r="D7" s="3">
        <v>4984167</v>
      </c>
      <c r="E7">
        <v>0.39686061801446398</v>
      </c>
      <c r="F7">
        <v>15002</v>
      </c>
      <c r="H7">
        <v>4</v>
      </c>
      <c r="I7" s="1">
        <v>0.33412479474711998</v>
      </c>
      <c r="J7" s="1">
        <v>5347.29</v>
      </c>
      <c r="K7">
        <v>0.33412479474711998</v>
      </c>
      <c r="L7">
        <v>3.6688327789306599E-2</v>
      </c>
    </row>
    <row r="8" spans="2:12">
      <c r="B8">
        <v>5</v>
      </c>
      <c r="C8" s="1">
        <v>0.41978961209730398</v>
      </c>
      <c r="D8" s="3">
        <v>5013149</v>
      </c>
      <c r="E8">
        <v>0.41880341880341798</v>
      </c>
      <c r="F8">
        <v>13999</v>
      </c>
      <c r="H8">
        <v>5</v>
      </c>
      <c r="I8" s="1">
        <v>0.33412479474711998</v>
      </c>
      <c r="J8" s="3">
        <v>5389.9679999999998</v>
      </c>
      <c r="K8">
        <v>0.33412479474711998</v>
      </c>
      <c r="L8">
        <v>6.0011625289916902E-2</v>
      </c>
    </row>
    <row r="10" spans="2:12">
      <c r="B10" s="4" t="s">
        <v>6</v>
      </c>
      <c r="C10" t="s">
        <v>4</v>
      </c>
      <c r="D10">
        <f>(D4+D5+D6+D7+D8)/5</f>
        <v>5001278.5999999996</v>
      </c>
      <c r="E10">
        <f>(E4+E5+E6+E7+E8)/5</f>
        <v>0.40963182117028224</v>
      </c>
      <c r="F10">
        <f>(F5+F6+F7+F8)/5</f>
        <v>11599.4</v>
      </c>
      <c r="H10" s="4" t="s">
        <v>6</v>
      </c>
      <c r="I10" s="1">
        <v>0.33412479474711998</v>
      </c>
      <c r="J10">
        <f>(J4+J5+J6+J7+J8)/5</f>
        <v>5361.4914000000008</v>
      </c>
      <c r="K10">
        <v>0.33412479474711998</v>
      </c>
      <c r="L10">
        <f>(L5+L6+L7+L8)/5</f>
        <v>3.8148832321166941E-2</v>
      </c>
    </row>
    <row r="11" spans="2:12">
      <c r="B11" s="4" t="s">
        <v>7</v>
      </c>
      <c r="C11" t="s">
        <v>4</v>
      </c>
      <c r="D11" s="3">
        <v>4984167</v>
      </c>
      <c r="E11">
        <v>0.41880341880341798</v>
      </c>
      <c r="F11">
        <v>11002</v>
      </c>
      <c r="H11" s="4" t="s">
        <v>7</v>
      </c>
      <c r="I11" s="1">
        <v>0.33412479474711998</v>
      </c>
      <c r="J11" s="1">
        <v>5347.29</v>
      </c>
      <c r="K11">
        <v>0.33412479474711998</v>
      </c>
      <c r="L11" s="2">
        <v>2.9558181762695299E-2</v>
      </c>
    </row>
    <row r="12" spans="2:12">
      <c r="B12" s="4" t="s">
        <v>78</v>
      </c>
      <c r="C12" t="s">
        <v>4</v>
      </c>
      <c r="D12" s="3">
        <v>5030972</v>
      </c>
      <c r="E12">
        <v>0.39686061801446398</v>
      </c>
      <c r="F12">
        <v>15002</v>
      </c>
      <c r="H12" s="4" t="s">
        <v>78</v>
      </c>
      <c r="I12" s="1">
        <v>0.33412479474711998</v>
      </c>
      <c r="J12" s="3">
        <v>5389.9679999999998</v>
      </c>
      <c r="K12">
        <v>0.33412479474711998</v>
      </c>
      <c r="L12">
        <v>6.0011625289916902E-2</v>
      </c>
    </row>
    <row r="13" spans="2:12">
      <c r="E13">
        <f>_xlfn.VAR.P(E4:E8)</f>
        <v>1.0001497768907294E-4</v>
      </c>
    </row>
    <row r="14" spans="2:12">
      <c r="B14" s="4" t="s">
        <v>13</v>
      </c>
      <c r="H14" s="4" t="s">
        <v>17</v>
      </c>
    </row>
    <row r="16" spans="2:12">
      <c r="B16" s="4" t="s">
        <v>0</v>
      </c>
      <c r="C16" s="4" t="s">
        <v>14</v>
      </c>
      <c r="D16" s="4" t="s">
        <v>16</v>
      </c>
      <c r="E16" s="4" t="s">
        <v>15</v>
      </c>
      <c r="F16" s="4" t="s">
        <v>3</v>
      </c>
      <c r="H16" s="4" t="s">
        <v>0</v>
      </c>
      <c r="I16" s="4" t="s">
        <v>14</v>
      </c>
      <c r="J16" s="4" t="s">
        <v>18</v>
      </c>
      <c r="K16" s="4" t="s">
        <v>15</v>
      </c>
      <c r="L16" s="4" t="s">
        <v>19</v>
      </c>
    </row>
    <row r="17" spans="2:12">
      <c r="B17">
        <v>1</v>
      </c>
      <c r="C17" s="1">
        <v>0.14101404647253701</v>
      </c>
      <c r="D17">
        <v>5354068</v>
      </c>
      <c r="E17">
        <v>0.142869227960678</v>
      </c>
      <c r="F17" s="2">
        <v>9.1363906860351493E-2</v>
      </c>
      <c r="H17">
        <v>1</v>
      </c>
      <c r="I17" s="1">
        <v>0.10792172637462601</v>
      </c>
      <c r="J17" s="3">
        <v>354.47828700000002</v>
      </c>
      <c r="K17">
        <v>0.179092357041815</v>
      </c>
      <c r="L17">
        <v>1.2881882190704299</v>
      </c>
    </row>
    <row r="18" spans="2:12">
      <c r="B18">
        <v>2</v>
      </c>
      <c r="C18">
        <v>0.14705974745282799</v>
      </c>
      <c r="D18">
        <v>5342177</v>
      </c>
      <c r="E18">
        <v>0.13582587609619601</v>
      </c>
      <c r="F18" s="2">
        <v>8.4004402160644503E-2</v>
      </c>
      <c r="H18">
        <v>2</v>
      </c>
      <c r="I18" s="1">
        <v>0.109469801636266</v>
      </c>
      <c r="J18">
        <v>353.81368900000001</v>
      </c>
      <c r="K18">
        <v>0.181036439217901</v>
      </c>
      <c r="L18" s="2">
        <v>1.3356349468231199</v>
      </c>
    </row>
    <row r="19" spans="2:12">
      <c r="B19">
        <v>3</v>
      </c>
      <c r="C19">
        <v>0.14197546172870101</v>
      </c>
      <c r="D19">
        <v>5374785</v>
      </c>
      <c r="E19">
        <v>0.14158720317440601</v>
      </c>
      <c r="F19" s="2">
        <v>5.6028366088867097E-2</v>
      </c>
      <c r="H19">
        <v>3</v>
      </c>
      <c r="I19">
        <v>0.10626692673511801</v>
      </c>
      <c r="J19" s="3">
        <v>354.558877</v>
      </c>
      <c r="K19">
        <v>0.181442397658093</v>
      </c>
      <c r="L19" s="2">
        <v>1.50900554656982</v>
      </c>
    </row>
    <row r="20" spans="2:12">
      <c r="B20">
        <v>4</v>
      </c>
      <c r="C20">
        <v>0.145805967167489</v>
      </c>
      <c r="D20">
        <v>5348293</v>
      </c>
      <c r="E20">
        <v>0.13769979539959001</v>
      </c>
      <c r="F20" s="2">
        <v>6.2680244445800698E-2</v>
      </c>
      <c r="H20">
        <v>4</v>
      </c>
      <c r="I20">
        <v>9.8952290033919699E-2</v>
      </c>
      <c r="J20">
        <v>354.24530600000003</v>
      </c>
      <c r="K20">
        <v>0.186726923107256</v>
      </c>
      <c r="L20" s="2">
        <v>2.0373661518096902</v>
      </c>
    </row>
    <row r="21" spans="2:12">
      <c r="B21">
        <v>5</v>
      </c>
      <c r="C21">
        <v>0.142007150680968</v>
      </c>
      <c r="D21">
        <v>5343220</v>
      </c>
      <c r="E21">
        <v>0.13778976446841701</v>
      </c>
      <c r="F21" s="2">
        <v>8.0016374588012695E-2</v>
      </c>
      <c r="H21">
        <v>5</v>
      </c>
      <c r="I21">
        <v>0.104244816853926</v>
      </c>
      <c r="J21">
        <v>353.84912000000003</v>
      </c>
      <c r="K21">
        <v>0.180560357652673</v>
      </c>
      <c r="L21" s="2">
        <v>1.2947928905487001</v>
      </c>
    </row>
    <row r="23" spans="2:12">
      <c r="B23" s="4" t="s">
        <v>6</v>
      </c>
      <c r="C23">
        <f>(C17+C18+C19+C20+C21)/5</f>
        <v>0.1435724747005046</v>
      </c>
      <c r="D23">
        <f t="shared" ref="D23:F23" si="0">(D17+D18+D19+D20+D21)/5</f>
        <v>5352508.5999999996</v>
      </c>
      <c r="E23">
        <f t="shared" si="0"/>
        <v>0.1391543734198574</v>
      </c>
      <c r="F23">
        <f t="shared" si="0"/>
        <v>7.4818658828735299E-2</v>
      </c>
      <c r="H23" s="4" t="s">
        <v>6</v>
      </c>
      <c r="I23">
        <f t="shared" ref="I23:J23" si="1">(I17+I18+I19+I20+I21)/5</f>
        <v>0.10537111232677114</v>
      </c>
      <c r="J23">
        <f t="shared" si="1"/>
        <v>354.18905580000001</v>
      </c>
      <c r="K23">
        <f>(K17+K18+K19+K20+K21)/5</f>
        <v>0.1817716949355476</v>
      </c>
      <c r="L23">
        <f>(L17+L18+L19+L20+L21)/5</f>
        <v>1.492997550964352</v>
      </c>
    </row>
    <row r="24" spans="2:12">
      <c r="B24" s="4" t="s">
        <v>7</v>
      </c>
      <c r="C24">
        <v>0.14705974745282799</v>
      </c>
      <c r="D24">
        <v>5342177</v>
      </c>
      <c r="E24">
        <v>0.142869227960678</v>
      </c>
      <c r="F24" s="2">
        <v>5.6028366088867097E-2</v>
      </c>
      <c r="H24" s="4" t="s">
        <v>7</v>
      </c>
      <c r="I24" s="1">
        <v>0.109469801636266</v>
      </c>
      <c r="J24">
        <v>353.81368900000001</v>
      </c>
      <c r="K24">
        <v>0.186726923107256</v>
      </c>
      <c r="L24">
        <v>1.2881882190704299</v>
      </c>
    </row>
    <row r="25" spans="2:12">
      <c r="B25" s="4" t="s">
        <v>78</v>
      </c>
      <c r="C25" s="1">
        <v>0.14101404647253701</v>
      </c>
      <c r="D25">
        <v>5354068</v>
      </c>
      <c r="E25">
        <v>0.13582587609619601</v>
      </c>
      <c r="F25" s="2">
        <v>9.1363906860351493E-2</v>
      </c>
      <c r="H25" s="4" t="s">
        <v>78</v>
      </c>
      <c r="I25">
        <v>9.8952290033919699E-2</v>
      </c>
      <c r="J25" s="3">
        <v>354.558877</v>
      </c>
      <c r="K25">
        <v>0.179092357041815</v>
      </c>
      <c r="L25" s="2">
        <v>2.0373661518096902</v>
      </c>
    </row>
    <row r="28" spans="2:12">
      <c r="B28" s="4" t="s">
        <v>24</v>
      </c>
    </row>
    <row r="29" spans="2:12">
      <c r="B29" s="4"/>
    </row>
    <row r="30" spans="2:12">
      <c r="B30" s="4" t="s">
        <v>0</v>
      </c>
      <c r="C30" s="4" t="s">
        <v>14</v>
      </c>
      <c r="D30" s="4" t="s">
        <v>18</v>
      </c>
      <c r="E30" s="4" t="s">
        <v>25</v>
      </c>
      <c r="F30" s="4" t="s">
        <v>3</v>
      </c>
    </row>
    <row r="31" spans="2:12">
      <c r="B31" s="4">
        <v>1</v>
      </c>
      <c r="C31" s="1">
        <v>0.35879502135181801</v>
      </c>
      <c r="D31" s="3">
        <v>354.26137699999998</v>
      </c>
      <c r="E31">
        <v>0.35983385798415102</v>
      </c>
      <c r="F31">
        <v>0.87107014656066895</v>
      </c>
    </row>
    <row r="32" spans="2:12">
      <c r="B32" s="4">
        <v>2</v>
      </c>
      <c r="C32" s="1">
        <v>0.357542298101787</v>
      </c>
      <c r="D32">
        <v>354.677549</v>
      </c>
      <c r="E32">
        <v>0.36059982666867502</v>
      </c>
      <c r="F32">
        <v>0.63267493247985795</v>
      </c>
    </row>
    <row r="33" spans="2:13">
      <c r="B33" s="4">
        <v>3</v>
      </c>
      <c r="C33">
        <v>0.34487984563444701</v>
      </c>
      <c r="D33" s="3">
        <v>354.12483500000002</v>
      </c>
      <c r="E33">
        <v>0.36012548084561002</v>
      </c>
      <c r="F33" s="2">
        <v>1.1019690036773599</v>
      </c>
    </row>
    <row r="34" spans="2:13">
      <c r="B34" s="4">
        <v>4</v>
      </c>
      <c r="C34">
        <v>0.35217282030749297</v>
      </c>
      <c r="D34">
        <v>354.70951300000002</v>
      </c>
      <c r="E34">
        <v>0.36029969580818699</v>
      </c>
      <c r="F34">
        <v>0.810688495635986</v>
      </c>
    </row>
    <row r="35" spans="2:13">
      <c r="B35" s="4">
        <v>5</v>
      </c>
      <c r="C35">
        <v>0.35444979966871398</v>
      </c>
      <c r="D35">
        <v>354.771323</v>
      </c>
      <c r="E35">
        <v>0.35976463720257701</v>
      </c>
      <c r="F35">
        <v>0.88592648506164495</v>
      </c>
    </row>
    <row r="36" spans="2:13">
      <c r="B36" s="4"/>
    </row>
    <row r="37" spans="2:13">
      <c r="B37" s="4" t="s">
        <v>6</v>
      </c>
      <c r="C37">
        <f>(C31+C32+C33+C34+C35)/5</f>
        <v>0.35356795701285176</v>
      </c>
      <c r="D37">
        <f t="shared" ref="D37:F37" si="2">(D31+D32+D33+D34+D35)/5</f>
        <v>354.50891940000002</v>
      </c>
      <c r="E37">
        <f t="shared" si="2"/>
        <v>0.36012469970184002</v>
      </c>
      <c r="F37">
        <f t="shared" si="2"/>
        <v>0.86046581268310351</v>
      </c>
    </row>
    <row r="38" spans="2:13">
      <c r="B38" s="4" t="s">
        <v>7</v>
      </c>
      <c r="C38" s="1">
        <v>0.35879502135181801</v>
      </c>
      <c r="D38" s="3">
        <v>354.12483500000002</v>
      </c>
      <c r="E38">
        <v>0.36046012134426603</v>
      </c>
      <c r="F38">
        <v>0.63267493247985795</v>
      </c>
    </row>
    <row r="39" spans="2:13">
      <c r="B39" s="4" t="s">
        <v>78</v>
      </c>
      <c r="C39">
        <v>0.34487984563444701</v>
      </c>
      <c r="D39">
        <v>354.771323</v>
      </c>
      <c r="E39">
        <v>0.35914419759267502</v>
      </c>
      <c r="F39" s="2">
        <v>1.1019690036773599</v>
      </c>
    </row>
    <row r="42" spans="2:13">
      <c r="B42" s="4" t="s">
        <v>79</v>
      </c>
      <c r="I42" s="4" t="s">
        <v>80</v>
      </c>
    </row>
    <row r="43" spans="2:13">
      <c r="B43" s="4"/>
      <c r="I43" s="4"/>
    </row>
    <row r="44" spans="2:13">
      <c r="B44" s="4" t="s">
        <v>0</v>
      </c>
      <c r="C44" s="4" t="s">
        <v>14</v>
      </c>
      <c r="D44" s="4" t="s">
        <v>18</v>
      </c>
      <c r="E44" s="4" t="s">
        <v>25</v>
      </c>
      <c r="F44" s="4" t="s">
        <v>3</v>
      </c>
      <c r="I44" s="4" t="s">
        <v>0</v>
      </c>
      <c r="J44" s="4" t="s">
        <v>14</v>
      </c>
      <c r="K44" s="4" t="s">
        <v>18</v>
      </c>
      <c r="L44" s="4" t="s">
        <v>25</v>
      </c>
      <c r="M44" s="4" t="s">
        <v>3</v>
      </c>
    </row>
    <row r="45" spans="2:13">
      <c r="B45" s="4">
        <v>1</v>
      </c>
      <c r="C45" s="5">
        <v>0.40164977331882401</v>
      </c>
      <c r="D45" s="3">
        <v>176.15236899999999</v>
      </c>
      <c r="E45">
        <v>0.40164977331882401</v>
      </c>
      <c r="F45">
        <v>0.238153</v>
      </c>
      <c r="I45" s="4">
        <v>1</v>
      </c>
      <c r="J45" s="1">
        <v>0.27717193441276999</v>
      </c>
      <c r="K45">
        <v>174.65281899999999</v>
      </c>
      <c r="L45">
        <v>0.28180902331447599</v>
      </c>
      <c r="M45">
        <v>0.71456456184387196</v>
      </c>
    </row>
    <row r="46" spans="2:13">
      <c r="B46" s="4">
        <v>2</v>
      </c>
      <c r="C46" s="1">
        <v>0.40164977331882401</v>
      </c>
      <c r="D46">
        <v>176.125281</v>
      </c>
      <c r="E46">
        <v>0.40164977331882401</v>
      </c>
      <c r="F46">
        <v>0.250237226486206</v>
      </c>
      <c r="I46" s="4">
        <v>2</v>
      </c>
      <c r="J46">
        <v>0.27717193441276999</v>
      </c>
      <c r="K46">
        <v>174.654673</v>
      </c>
      <c r="L46">
        <v>0.28195501515506399</v>
      </c>
      <c r="M46">
        <v>0.43645334243774397</v>
      </c>
    </row>
    <row r="47" spans="2:13">
      <c r="B47" s="4">
        <v>3</v>
      </c>
      <c r="C47">
        <v>0.40164977331882401</v>
      </c>
      <c r="D47" s="3">
        <v>176.18450999999999</v>
      </c>
      <c r="E47">
        <v>0.40164977331882401</v>
      </c>
      <c r="F47" s="2">
        <v>0.246904611587524</v>
      </c>
      <c r="I47" s="4">
        <v>3</v>
      </c>
      <c r="J47">
        <v>0.27717193441276999</v>
      </c>
      <c r="K47" s="3">
        <v>174.69269199999999</v>
      </c>
      <c r="L47">
        <v>0.2823769694728</v>
      </c>
      <c r="M47" s="2">
        <v>0.3970627784729</v>
      </c>
    </row>
    <row r="48" spans="2:13">
      <c r="B48" s="4">
        <v>4</v>
      </c>
      <c r="C48">
        <v>0.40164977331882401</v>
      </c>
      <c r="D48">
        <v>176.19539499999999</v>
      </c>
      <c r="E48">
        <v>0.40164977331882401</v>
      </c>
      <c r="F48">
        <v>0.39051985740661599</v>
      </c>
      <c r="I48" s="4">
        <v>4</v>
      </c>
      <c r="J48">
        <v>0.27717193441276999</v>
      </c>
      <c r="K48">
        <v>174.68050099999999</v>
      </c>
      <c r="L48">
        <v>0.280695162915646</v>
      </c>
      <c r="M48">
        <v>0.52101087570190396</v>
      </c>
    </row>
    <row r="49" spans="2:13">
      <c r="B49" s="4">
        <v>5</v>
      </c>
      <c r="C49">
        <v>0.40164977331882401</v>
      </c>
      <c r="D49">
        <v>176.17978600000001</v>
      </c>
      <c r="E49">
        <v>0.40164977331882401</v>
      </c>
      <c r="F49">
        <v>0.310157060623168</v>
      </c>
      <c r="I49" s="4">
        <v>5</v>
      </c>
      <c r="J49">
        <v>0.27717193441276999</v>
      </c>
      <c r="K49">
        <v>174.65508700000001</v>
      </c>
      <c r="L49">
        <v>0.281962252319643</v>
      </c>
      <c r="M49">
        <v>0.53035449981689398</v>
      </c>
    </row>
    <row r="50" spans="2:13">
      <c r="B50" s="4"/>
      <c r="I50" s="4"/>
    </row>
    <row r="51" spans="2:13">
      <c r="B51" s="4" t="s">
        <v>6</v>
      </c>
      <c r="C51">
        <f>(C45+C46+C47+C48+C49)/5</f>
        <v>0.40164977331882401</v>
      </c>
      <c r="D51">
        <f t="shared" ref="D51:F51" si="3">(D45+D46+D47+D48+D49)/5</f>
        <v>176.1674682</v>
      </c>
      <c r="E51">
        <f t="shared" si="3"/>
        <v>0.40164977331882401</v>
      </c>
      <c r="F51">
        <f t="shared" si="3"/>
        <v>0.2871943512207028</v>
      </c>
      <c r="I51" s="4" t="s">
        <v>6</v>
      </c>
      <c r="J51">
        <f>(J46+J45+J47+J48+J49)/5</f>
        <v>0.27717193441276999</v>
      </c>
      <c r="K51">
        <f>(K46+K45+K47+K48+K49)/5</f>
        <v>174.66715440000002</v>
      </c>
      <c r="L51">
        <f t="shared" ref="L51:M51" si="4">(L45+L46+L47+L48+L49)/5</f>
        <v>0.28175968463552581</v>
      </c>
      <c r="M51">
        <f t="shared" si="4"/>
        <v>0.51988921165466284</v>
      </c>
    </row>
    <row r="52" spans="2:13">
      <c r="B52" s="4" t="s">
        <v>7</v>
      </c>
      <c r="C52">
        <v>0.40164977331882401</v>
      </c>
      <c r="D52">
        <v>176.125281</v>
      </c>
      <c r="E52">
        <v>0.40164977331882401</v>
      </c>
      <c r="F52">
        <v>0.238153</v>
      </c>
      <c r="I52" s="4" t="s">
        <v>7</v>
      </c>
      <c r="J52">
        <v>0.27717193441276999</v>
      </c>
      <c r="K52">
        <v>174.65281899999999</v>
      </c>
      <c r="L52">
        <v>0.2823769694728</v>
      </c>
      <c r="M52" s="2">
        <v>0.3970627784729</v>
      </c>
    </row>
    <row r="53" spans="2:13">
      <c r="B53" s="4" t="s">
        <v>78</v>
      </c>
      <c r="C53">
        <v>0.40164977331882401</v>
      </c>
      <c r="D53">
        <v>176.19539499999999</v>
      </c>
      <c r="E53">
        <v>0.40164977331882401</v>
      </c>
      <c r="F53">
        <v>0.39051985740661599</v>
      </c>
      <c r="I53" s="4" t="s">
        <v>78</v>
      </c>
      <c r="J53">
        <v>0.27717193441276999</v>
      </c>
      <c r="K53" s="3">
        <v>174.69269199999999</v>
      </c>
      <c r="L53">
        <v>0.280695162915646</v>
      </c>
      <c r="M53">
        <v>0.71456456184387196</v>
      </c>
    </row>
    <row r="56" spans="2:13">
      <c r="B56" s="4" t="s">
        <v>81</v>
      </c>
      <c r="I56" s="4" t="s">
        <v>82</v>
      </c>
    </row>
    <row r="57" spans="2:13">
      <c r="B57" s="4"/>
      <c r="I57" s="4"/>
    </row>
    <row r="58" spans="2:13">
      <c r="B58" s="4" t="s">
        <v>0</v>
      </c>
      <c r="C58" s="4" t="s">
        <v>14</v>
      </c>
      <c r="D58" s="4" t="s">
        <v>18</v>
      </c>
      <c r="E58" s="4" t="s">
        <v>25</v>
      </c>
      <c r="F58" s="4" t="s">
        <v>3</v>
      </c>
      <c r="I58" s="4" t="s">
        <v>0</v>
      </c>
      <c r="J58" s="4" t="s">
        <v>14</v>
      </c>
      <c r="K58" s="4" t="s">
        <v>18</v>
      </c>
      <c r="L58" s="4" t="s">
        <v>25</v>
      </c>
      <c r="M58" s="4" t="s">
        <v>3</v>
      </c>
    </row>
    <row r="59" spans="2:13">
      <c r="B59" s="4">
        <v>1</v>
      </c>
      <c r="C59" s="5">
        <v>0.53715067051732601</v>
      </c>
      <c r="D59" s="3">
        <v>274.85442599999999</v>
      </c>
      <c r="E59">
        <v>0.53715067051732601</v>
      </c>
      <c r="F59">
        <v>0.40941905975341703</v>
      </c>
      <c r="I59" s="4">
        <v>1</v>
      </c>
      <c r="J59" s="5">
        <v>0.27004257878381699</v>
      </c>
      <c r="K59" s="3">
        <v>274.840913</v>
      </c>
      <c r="L59">
        <v>0.27310972532382999</v>
      </c>
      <c r="M59">
        <v>1.0993084907531701</v>
      </c>
    </row>
    <row r="60" spans="2:13">
      <c r="B60" s="4">
        <v>2</v>
      </c>
      <c r="C60" s="1">
        <v>0.53715067051732601</v>
      </c>
      <c r="D60">
        <v>274.91579000000002</v>
      </c>
      <c r="E60">
        <v>0.53715067051732601</v>
      </c>
      <c r="F60">
        <v>0.40048265457153298</v>
      </c>
      <c r="I60" s="4">
        <v>2</v>
      </c>
      <c r="J60" s="1">
        <v>0.27004257878381699</v>
      </c>
      <c r="K60">
        <v>274.72737699999999</v>
      </c>
      <c r="L60">
        <v>0.26985242681611199</v>
      </c>
      <c r="M60">
        <v>0.96977710723876898</v>
      </c>
    </row>
    <row r="61" spans="2:13">
      <c r="B61" s="4">
        <v>3</v>
      </c>
      <c r="C61">
        <v>0.53715067051732601</v>
      </c>
      <c r="D61" s="3">
        <v>274.99933199999998</v>
      </c>
      <c r="E61">
        <v>0.53715067051732601</v>
      </c>
      <c r="F61" s="2">
        <v>0.41053128242492598</v>
      </c>
      <c r="I61" s="4">
        <v>3</v>
      </c>
      <c r="J61">
        <v>0.27004257878381699</v>
      </c>
      <c r="K61" s="3">
        <v>274.886347</v>
      </c>
      <c r="L61">
        <v>0.27334211884281001</v>
      </c>
      <c r="M61" s="2">
        <v>1.20066738128662</v>
      </c>
    </row>
    <row r="62" spans="2:13">
      <c r="B62" s="4">
        <v>4</v>
      </c>
      <c r="C62">
        <v>0.53715067051732601</v>
      </c>
      <c r="D62">
        <v>275.11790200000002</v>
      </c>
      <c r="E62">
        <v>0.53715067051732601</v>
      </c>
      <c r="F62">
        <v>0.470217704772949</v>
      </c>
      <c r="I62" s="4">
        <v>4</v>
      </c>
      <c r="J62">
        <v>0.27004257878381699</v>
      </c>
      <c r="K62">
        <v>274.84562699999998</v>
      </c>
      <c r="L62">
        <v>0.26930477635168099</v>
      </c>
      <c r="M62">
        <v>1.0635960102081199</v>
      </c>
    </row>
    <row r="63" spans="2:13">
      <c r="B63" s="4">
        <v>5</v>
      </c>
      <c r="C63">
        <v>0.53715067051732601</v>
      </c>
      <c r="D63">
        <v>275.15664199999998</v>
      </c>
      <c r="E63">
        <v>0.53715067051732601</v>
      </c>
      <c r="F63">
        <v>0.43078517913818298</v>
      </c>
      <c r="I63" s="4">
        <v>5</v>
      </c>
      <c r="J63">
        <v>0.27004257878381699</v>
      </c>
      <c r="K63">
        <v>274.88622700000002</v>
      </c>
      <c r="L63">
        <v>0.27013770475767102</v>
      </c>
      <c r="M63">
        <v>0.56832242012023904</v>
      </c>
    </row>
    <row r="64" spans="2:13">
      <c r="B64" s="4"/>
      <c r="I64" s="4"/>
    </row>
    <row r="65" spans="2:13">
      <c r="B65" s="4" t="s">
        <v>6</v>
      </c>
      <c r="C65">
        <f>(C59+C60+C61+C62+C63)/5</f>
        <v>0.53715067051732601</v>
      </c>
      <c r="D65">
        <f t="shared" ref="D65:F65" si="5">(D59+D60+D61+D62+D63)/5</f>
        <v>275.0088184</v>
      </c>
      <c r="E65">
        <f t="shared" si="5"/>
        <v>0.53715067051732601</v>
      </c>
      <c r="F65">
        <f t="shared" si="5"/>
        <v>0.42428717613220163</v>
      </c>
      <c r="I65" s="4" t="s">
        <v>6</v>
      </c>
      <c r="J65">
        <f>(J59+J60+J61+J62+J63)/5</f>
        <v>0.27004257878381699</v>
      </c>
      <c r="K65">
        <f t="shared" ref="K65:M65" si="6">(K59+K60+K61+K62+K63)/5</f>
        <v>274.83729819999996</v>
      </c>
      <c r="L65">
        <f t="shared" si="6"/>
        <v>0.27114935041842075</v>
      </c>
      <c r="M65">
        <f t="shared" si="6"/>
        <v>0.98033428192138372</v>
      </c>
    </row>
    <row r="66" spans="2:13">
      <c r="B66" s="4" t="s">
        <v>7</v>
      </c>
      <c r="C66">
        <v>0.53715067051732601</v>
      </c>
      <c r="D66" s="3">
        <v>274.85442599999999</v>
      </c>
      <c r="E66">
        <v>0.53715067051732601</v>
      </c>
      <c r="F66">
        <v>0.40048265457153298</v>
      </c>
      <c r="I66" s="4" t="s">
        <v>7</v>
      </c>
      <c r="J66">
        <v>0.27004257878381699</v>
      </c>
      <c r="K66">
        <v>274.72737699999999</v>
      </c>
      <c r="L66">
        <v>0.27334211884281001</v>
      </c>
      <c r="M66">
        <v>0.56832242012023904</v>
      </c>
    </row>
    <row r="67" spans="2:13">
      <c r="B67" s="4" t="s">
        <v>78</v>
      </c>
      <c r="C67">
        <v>0.53715067051732601</v>
      </c>
      <c r="D67">
        <v>275.15664199999998</v>
      </c>
      <c r="E67">
        <v>0.53715067051732601</v>
      </c>
      <c r="F67">
        <v>0.470217704772949</v>
      </c>
      <c r="I67" s="4" t="s">
        <v>78</v>
      </c>
      <c r="J67">
        <v>0.27004257878381699</v>
      </c>
      <c r="K67" s="3">
        <v>274.886347</v>
      </c>
      <c r="L67">
        <v>0.26930477635168099</v>
      </c>
      <c r="M67" s="2">
        <v>1.20066738128662</v>
      </c>
    </row>
    <row r="70" spans="2:13">
      <c r="B70" s="4" t="s">
        <v>83</v>
      </c>
      <c r="I70" s="4" t="s">
        <v>84</v>
      </c>
    </row>
    <row r="71" spans="2:13">
      <c r="B71" s="4"/>
      <c r="I71" s="4"/>
    </row>
    <row r="72" spans="2:13">
      <c r="B72" s="4" t="s">
        <v>0</v>
      </c>
      <c r="C72" s="4" t="s">
        <v>14</v>
      </c>
      <c r="D72" s="4" t="s">
        <v>18</v>
      </c>
      <c r="E72" s="4" t="s">
        <v>25</v>
      </c>
      <c r="F72" s="4" t="s">
        <v>3</v>
      </c>
      <c r="I72" s="4" t="s">
        <v>0</v>
      </c>
      <c r="J72" s="4" t="s">
        <v>14</v>
      </c>
      <c r="K72" s="4" t="s">
        <v>18</v>
      </c>
      <c r="L72" s="4" t="s">
        <v>25</v>
      </c>
      <c r="M72" s="4" t="s">
        <v>3</v>
      </c>
    </row>
    <row r="73" spans="2:13">
      <c r="B73" s="4">
        <v>1</v>
      </c>
      <c r="C73" s="5">
        <v>0.20370575201723801</v>
      </c>
      <c r="D73" s="3">
        <v>30.581585</v>
      </c>
      <c r="E73">
        <v>0.17905807495117099</v>
      </c>
      <c r="F73">
        <v>0.191844913478461</v>
      </c>
      <c r="I73" s="4">
        <v>1</v>
      </c>
      <c r="J73" s="5">
        <v>0.32701047812340001</v>
      </c>
      <c r="K73" s="3">
        <v>30.568549000000001</v>
      </c>
      <c r="L73">
        <v>0.32701047812340001</v>
      </c>
      <c r="M73">
        <v>0.140705347061157</v>
      </c>
    </row>
    <row r="74" spans="2:13">
      <c r="B74" s="4">
        <v>2</v>
      </c>
      <c r="C74" s="1">
        <v>0.20370575201723801</v>
      </c>
      <c r="D74" s="5">
        <v>30.933088999999999</v>
      </c>
      <c r="E74">
        <v>0.18878372105674801</v>
      </c>
      <c r="F74">
        <v>0.19719171524047799</v>
      </c>
      <c r="I74" s="4">
        <v>2</v>
      </c>
      <c r="J74" s="1">
        <v>0.32701047812340001</v>
      </c>
      <c r="K74">
        <v>30.597935</v>
      </c>
      <c r="L74">
        <v>0.32701047812340001</v>
      </c>
      <c r="M74">
        <v>0.13003492355346599</v>
      </c>
    </row>
    <row r="75" spans="2:13">
      <c r="B75" s="4">
        <v>3</v>
      </c>
      <c r="C75">
        <v>0.20370575201723801</v>
      </c>
      <c r="D75" s="3">
        <v>30.597435999999998</v>
      </c>
      <c r="E75">
        <v>0.189146851489704</v>
      </c>
      <c r="F75" s="2">
        <v>0.20027184486389099</v>
      </c>
      <c r="I75" s="4">
        <v>3</v>
      </c>
      <c r="J75">
        <v>0.32701047812340001</v>
      </c>
      <c r="K75" s="3">
        <v>30.575875</v>
      </c>
      <c r="L75">
        <v>0.32701047812340001</v>
      </c>
      <c r="M75" s="2">
        <v>0.144615888595581</v>
      </c>
    </row>
    <row r="76" spans="2:13">
      <c r="B76" s="4">
        <v>4</v>
      </c>
      <c r="C76">
        <v>0.20370575201723801</v>
      </c>
      <c r="D76">
        <v>30.648641999999999</v>
      </c>
      <c r="E76">
        <v>0.191816686867019</v>
      </c>
      <c r="F76">
        <v>0.35035276412963801</v>
      </c>
      <c r="I76" s="4">
        <v>4</v>
      </c>
      <c r="J76">
        <v>0.32701047812340001</v>
      </c>
      <c r="K76">
        <v>31.039587999999998</v>
      </c>
      <c r="L76">
        <v>0.32701047812340001</v>
      </c>
      <c r="M76">
        <v>0.120207071304321</v>
      </c>
    </row>
    <row r="77" spans="2:13">
      <c r="B77" s="4">
        <v>5</v>
      </c>
      <c r="C77">
        <v>0.20370575201723801</v>
      </c>
      <c r="D77">
        <v>30.930921999999999</v>
      </c>
      <c r="E77">
        <v>0.18820954747080099</v>
      </c>
      <c r="F77">
        <v>0.19026017189025801</v>
      </c>
      <c r="I77" s="4">
        <v>5</v>
      </c>
      <c r="J77">
        <v>0.32701047812340001</v>
      </c>
      <c r="K77">
        <v>30.596755000000002</v>
      </c>
      <c r="L77">
        <v>0.32701047812340001</v>
      </c>
      <c r="M77">
        <v>0.11153984069824199</v>
      </c>
    </row>
    <row r="78" spans="2:13">
      <c r="B78" s="4"/>
      <c r="I78" s="4"/>
    </row>
    <row r="79" spans="2:13">
      <c r="B79" s="4" t="s">
        <v>6</v>
      </c>
      <c r="C79">
        <f>(C73+C74+C75+C76+C77)/5</f>
        <v>0.20370575201723801</v>
      </c>
      <c r="D79">
        <f t="shared" ref="D79:F79" si="7">(D73+D74+D75+D76+D77)/5</f>
        <v>30.738334800000001</v>
      </c>
      <c r="E79">
        <f t="shared" si="7"/>
        <v>0.18740297636708861</v>
      </c>
      <c r="F79">
        <f t="shared" si="7"/>
        <v>0.22598428192054518</v>
      </c>
      <c r="I79" s="4" t="s">
        <v>6</v>
      </c>
      <c r="J79">
        <f>(J73+J74+J75+J76+J77)/5</f>
        <v>0.32701047812340001</v>
      </c>
      <c r="K79">
        <f t="shared" ref="K79:M79" si="8">(K73+K74+K75+K76+K77)/5</f>
        <v>30.675740399999995</v>
      </c>
      <c r="L79">
        <f t="shared" si="8"/>
        <v>0.32701047812340001</v>
      </c>
      <c r="M79">
        <f t="shared" si="8"/>
        <v>0.12942061424255341</v>
      </c>
    </row>
    <row r="80" spans="2:13">
      <c r="B80" s="4" t="s">
        <v>7</v>
      </c>
      <c r="C80" s="5">
        <v>0.20370575201723801</v>
      </c>
      <c r="D80" s="3">
        <v>30.581585</v>
      </c>
      <c r="E80">
        <v>0.191816686867019</v>
      </c>
      <c r="F80">
        <v>0.19026017189025801</v>
      </c>
      <c r="I80" s="4" t="s">
        <v>7</v>
      </c>
      <c r="J80" s="1">
        <v>0.32701047812340001</v>
      </c>
      <c r="K80" s="3">
        <v>30.568549000000001</v>
      </c>
      <c r="L80">
        <v>0.32701047812340001</v>
      </c>
      <c r="M80">
        <v>0.11153984069824199</v>
      </c>
    </row>
    <row r="81" spans="2:13">
      <c r="B81" s="4" t="s">
        <v>78</v>
      </c>
      <c r="C81" s="5">
        <v>0.20370575201723801</v>
      </c>
      <c r="D81" s="5">
        <v>30.933088999999999</v>
      </c>
      <c r="E81">
        <v>0.17905807495117099</v>
      </c>
      <c r="F81">
        <v>0.35035276412963801</v>
      </c>
      <c r="I81" s="4" t="s">
        <v>78</v>
      </c>
      <c r="J81" s="1">
        <v>0.32701047812340001</v>
      </c>
      <c r="K81">
        <v>31.039587999999998</v>
      </c>
      <c r="L81">
        <v>0.32701047812340001</v>
      </c>
      <c r="M81">
        <v>0.140705347061157</v>
      </c>
    </row>
    <row r="84" spans="2:13">
      <c r="B84" s="4" t="s">
        <v>86</v>
      </c>
      <c r="I84" s="4" t="s">
        <v>87</v>
      </c>
    </row>
    <row r="85" spans="2:13">
      <c r="B85" s="4"/>
      <c r="I85" s="4"/>
    </row>
    <row r="86" spans="2:13">
      <c r="B86" s="4" t="s">
        <v>0</v>
      </c>
      <c r="C86" s="4" t="s">
        <v>14</v>
      </c>
      <c r="D86" s="4" t="s">
        <v>18</v>
      </c>
      <c r="E86" s="4" t="s">
        <v>25</v>
      </c>
      <c r="F86" s="4" t="s">
        <v>3</v>
      </c>
      <c r="I86" s="4" t="s">
        <v>0</v>
      </c>
      <c r="J86" s="4" t="s">
        <v>14</v>
      </c>
      <c r="K86" s="4" t="s">
        <v>18</v>
      </c>
      <c r="L86" s="4" t="s">
        <v>25</v>
      </c>
      <c r="M86" s="4" t="s">
        <v>3</v>
      </c>
    </row>
    <row r="87" spans="2:13">
      <c r="B87" s="4">
        <v>1</v>
      </c>
      <c r="C87" s="5">
        <v>0.177431645860958</v>
      </c>
      <c r="D87" s="3">
        <v>478.77499999999998</v>
      </c>
      <c r="E87">
        <v>0.174382487199672</v>
      </c>
      <c r="F87">
        <v>2.3860000000000001</v>
      </c>
      <c r="I87" s="4">
        <v>1</v>
      </c>
      <c r="J87" s="5">
        <v>0.17634227696242399</v>
      </c>
      <c r="K87" s="3">
        <v>478.28100000000001</v>
      </c>
      <c r="L87">
        <v>0.16463829453223799</v>
      </c>
      <c r="M87">
        <v>2.4896476268768302</v>
      </c>
    </row>
    <row r="88" spans="2:13">
      <c r="B88" s="4">
        <v>2</v>
      </c>
      <c r="C88" s="1">
        <v>0.182943880166445</v>
      </c>
      <c r="D88" s="5">
        <v>478.41800000000001</v>
      </c>
      <c r="E88">
        <v>0.174566896475365</v>
      </c>
      <c r="F88">
        <v>2.9184091091156001</v>
      </c>
      <c r="I88" s="4">
        <v>2</v>
      </c>
      <c r="J88" s="1">
        <v>0.176750376454405</v>
      </c>
      <c r="K88" s="5">
        <v>478.904</v>
      </c>
      <c r="L88">
        <v>0.159869108076203</v>
      </c>
      <c r="M88">
        <v>1.9917020797729399</v>
      </c>
    </row>
    <row r="89" spans="2:13">
      <c r="B89" s="4">
        <v>3</v>
      </c>
      <c r="C89" s="5">
        <v>0.18386191731594501</v>
      </c>
      <c r="D89" s="5">
        <v>477.70800000000003</v>
      </c>
      <c r="E89">
        <v>0.17272960491386</v>
      </c>
      <c r="F89" s="2">
        <v>4.1269891262054399</v>
      </c>
      <c r="I89" s="4">
        <v>3</v>
      </c>
      <c r="J89" s="5">
        <v>0.17673930567913801</v>
      </c>
      <c r="K89" s="5">
        <v>477.69900000000001</v>
      </c>
      <c r="L89">
        <v>0.16461061387616399</v>
      </c>
      <c r="M89" s="2">
        <v>2.3597958087921098</v>
      </c>
    </row>
    <row r="90" spans="2:13">
      <c r="B90" s="4">
        <v>4</v>
      </c>
      <c r="C90" s="5">
        <v>0.190207358542545</v>
      </c>
      <c r="D90">
        <v>477.24299999999999</v>
      </c>
      <c r="E90">
        <v>0.16992873729012301</v>
      </c>
      <c r="F90">
        <v>3.04515027999877</v>
      </c>
      <c r="I90" s="4">
        <v>4</v>
      </c>
      <c r="J90" s="5">
        <v>0.177272019030142</v>
      </c>
      <c r="K90">
        <v>477.19600000000003</v>
      </c>
      <c r="L90">
        <v>0.164318382588138</v>
      </c>
      <c r="M90">
        <v>2.29759216308593</v>
      </c>
    </row>
    <row r="91" spans="2:13">
      <c r="B91" s="4">
        <v>5</v>
      </c>
      <c r="C91" s="5">
        <v>0.17932066944424799</v>
      </c>
      <c r="D91">
        <v>477.32299999999998</v>
      </c>
      <c r="E91">
        <v>0.17720702660148999</v>
      </c>
      <c r="F91">
        <v>3.98979640007019</v>
      </c>
      <c r="I91" s="4">
        <v>5</v>
      </c>
      <c r="J91" s="5">
        <v>0.17701880114272001</v>
      </c>
      <c r="K91">
        <v>477.197</v>
      </c>
      <c r="L91">
        <v>0.15843902759682099</v>
      </c>
      <c r="M91">
        <v>2.01790022850036</v>
      </c>
    </row>
    <row r="92" spans="2:13">
      <c r="B92" s="4"/>
      <c r="I92" s="4"/>
    </row>
    <row r="93" spans="2:13">
      <c r="B93" s="4" t="s">
        <v>6</v>
      </c>
      <c r="C93">
        <f t="shared" ref="C93:D93" si="9">(C87+C88+C89+C90+C91)/5</f>
        <v>0.1827530942660282</v>
      </c>
      <c r="D93">
        <f t="shared" si="9"/>
        <v>477.89340000000004</v>
      </c>
      <c r="E93">
        <f>(E87+E88+E89+E90+E91)/5</f>
        <v>0.17376295049610202</v>
      </c>
      <c r="F93">
        <f t="shared" ref="E93:F93" si="10">(F87+F88+F89+F90+F91)/5</f>
        <v>3.2932689830779998</v>
      </c>
      <c r="I93" s="4" t="s">
        <v>6</v>
      </c>
      <c r="J93">
        <f t="shared" ref="J93:M93" si="11">(J87+J88+J89+J90+J91)/5</f>
        <v>0.17682455585376583</v>
      </c>
      <c r="K93">
        <f t="shared" si="11"/>
        <v>477.85540000000003</v>
      </c>
      <c r="L93">
        <f t="shared" si="11"/>
        <v>0.16237508533391282</v>
      </c>
      <c r="M93">
        <f t="shared" si="11"/>
        <v>2.2313275814056341</v>
      </c>
    </row>
    <row r="94" spans="2:13">
      <c r="B94" s="4" t="s">
        <v>7</v>
      </c>
      <c r="C94" s="5">
        <v>0.190207358542545</v>
      </c>
      <c r="D94">
        <v>477.24299999999999</v>
      </c>
      <c r="E94">
        <v>0.17720702660148999</v>
      </c>
      <c r="F94">
        <v>3.98979640007019</v>
      </c>
      <c r="I94" s="4" t="s">
        <v>7</v>
      </c>
      <c r="J94" s="5">
        <v>0.177272019030142</v>
      </c>
      <c r="K94">
        <v>477.19600000000003</v>
      </c>
      <c r="L94">
        <v>0.16463829453223799</v>
      </c>
      <c r="M94">
        <v>2.4896476268768302</v>
      </c>
    </row>
    <row r="95" spans="2:13">
      <c r="B95" s="4" t="s">
        <v>78</v>
      </c>
      <c r="C95" s="5">
        <v>0.177431645860958</v>
      </c>
      <c r="D95" s="3">
        <v>478.77499999999998</v>
      </c>
      <c r="E95">
        <v>0.16992873729012301</v>
      </c>
      <c r="F95">
        <v>3.04515027999877</v>
      </c>
      <c r="I95" s="4" t="s">
        <v>78</v>
      </c>
      <c r="J95" s="5">
        <v>0.17634227696242399</v>
      </c>
      <c r="K95" s="3">
        <v>478.28100000000001</v>
      </c>
      <c r="L95">
        <v>0.15843902759682099</v>
      </c>
      <c r="M95">
        <v>2.01790022850036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3CCF5-DB9E-437D-9806-CC608D4E2CC7}">
  <dimension ref="A1:M45"/>
  <sheetViews>
    <sheetView topLeftCell="E25" workbookViewId="0">
      <selection activeCell="E15" sqref="E15"/>
    </sheetView>
  </sheetViews>
  <sheetFormatPr baseColWidth="10" defaultRowHeight="14.4"/>
  <sheetData>
    <row r="1" spans="1:10">
      <c r="A1" s="4" t="s">
        <v>8</v>
      </c>
      <c r="B1" t="s">
        <v>36</v>
      </c>
    </row>
    <row r="3" spans="1:10">
      <c r="A3" s="4" t="s">
        <v>37</v>
      </c>
    </row>
    <row r="5" spans="1:10">
      <c r="A5" s="4" t="s">
        <v>0</v>
      </c>
      <c r="B5" s="4" t="s">
        <v>20</v>
      </c>
      <c r="C5" s="4" t="s">
        <v>38</v>
      </c>
      <c r="D5" s="4" t="s">
        <v>39</v>
      </c>
      <c r="E5" s="4" t="s">
        <v>40</v>
      </c>
      <c r="J5" s="4"/>
    </row>
    <row r="6" spans="1:10">
      <c r="A6" s="4">
        <v>1</v>
      </c>
      <c r="B6">
        <v>0.12984878369493699</v>
      </c>
      <c r="C6" s="3">
        <v>474.98500000000001</v>
      </c>
      <c r="D6">
        <v>0.18285667324128799</v>
      </c>
      <c r="E6">
        <v>126.98006629943799</v>
      </c>
    </row>
    <row r="7" spans="1:10">
      <c r="A7" s="4">
        <v>2</v>
      </c>
      <c r="B7" s="1">
        <v>0.168228139381985</v>
      </c>
      <c r="C7" s="3">
        <v>425.84699999999998</v>
      </c>
      <c r="D7" s="1">
        <v>0.22707100591715901</v>
      </c>
      <c r="E7">
        <v>162.981033325195</v>
      </c>
    </row>
    <row r="8" spans="1:10">
      <c r="A8" s="4">
        <v>3</v>
      </c>
      <c r="B8" s="1">
        <v>0.18236357659434499</v>
      </c>
      <c r="C8">
        <v>453.44099999999997</v>
      </c>
      <c r="D8" s="1">
        <v>0.253040762656147</v>
      </c>
      <c r="E8">
        <v>249.97687339782701</v>
      </c>
    </row>
    <row r="9" spans="1:10">
      <c r="A9" s="4">
        <v>4</v>
      </c>
      <c r="B9" s="1">
        <v>0.17513149243918399</v>
      </c>
      <c r="C9" s="3">
        <v>452.517</v>
      </c>
      <c r="D9" s="1">
        <v>0.185650887573964</v>
      </c>
      <c r="E9" s="3">
        <v>120.973825454711</v>
      </c>
    </row>
    <row r="10" spans="1:10">
      <c r="A10" s="4">
        <v>5</v>
      </c>
      <c r="B10" s="1">
        <v>7.5608152531229406E-2</v>
      </c>
      <c r="C10" s="3">
        <v>317.67599999999999</v>
      </c>
      <c r="D10" s="1">
        <v>0.222468770545693</v>
      </c>
      <c r="E10" s="3">
        <v>237.98990249633701</v>
      </c>
    </row>
    <row r="13" spans="1:10">
      <c r="A13" s="4" t="s">
        <v>6</v>
      </c>
      <c r="B13">
        <f>(B6+B7+B8+B9+B10)/5</f>
        <v>0.14623602892833609</v>
      </c>
      <c r="C13">
        <f t="shared" ref="C13:E13" si="0">(C6+C7+C8+C9+C10)/5</f>
        <v>424.89319999999998</v>
      </c>
      <c r="D13">
        <f t="shared" si="0"/>
        <v>0.21421761998685018</v>
      </c>
      <c r="E13">
        <f t="shared" si="0"/>
        <v>179.78034019470161</v>
      </c>
    </row>
    <row r="14" spans="1:10">
      <c r="A14" s="4" t="s">
        <v>7</v>
      </c>
      <c r="B14" s="1">
        <v>0.18236357659434499</v>
      </c>
      <c r="C14" s="3">
        <v>317.67599999999999</v>
      </c>
      <c r="D14" s="1">
        <v>0.253040762656147</v>
      </c>
      <c r="E14" s="3">
        <v>120.973825454711</v>
      </c>
    </row>
    <row r="15" spans="1:10">
      <c r="A15" s="4" t="s">
        <v>78</v>
      </c>
      <c r="B15" s="1">
        <v>7.5608152531229406E-2</v>
      </c>
      <c r="C15" s="3">
        <v>317.67599999999999</v>
      </c>
      <c r="D15">
        <v>0.18285667324128799</v>
      </c>
      <c r="E15">
        <v>126.98006629943799</v>
      </c>
      <c r="H15" s="6"/>
      <c r="I15" s="6"/>
      <c r="J15" s="6"/>
    </row>
    <row r="18" spans="1:13">
      <c r="G18" s="4" t="s">
        <v>35</v>
      </c>
    </row>
    <row r="19" spans="1:13">
      <c r="A19" s="4" t="s">
        <v>33</v>
      </c>
      <c r="B19" s="4" t="s">
        <v>31</v>
      </c>
      <c r="G19" s="4" t="s">
        <v>33</v>
      </c>
    </row>
    <row r="20" spans="1:13">
      <c r="A20" s="4"/>
      <c r="B20" s="4" t="s">
        <v>22</v>
      </c>
      <c r="G20" s="4"/>
      <c r="H20" s="4" t="s">
        <v>28</v>
      </c>
      <c r="K20" s="4" t="s">
        <v>27</v>
      </c>
    </row>
    <row r="21" spans="1:13">
      <c r="A21" s="4" t="s">
        <v>0</v>
      </c>
      <c r="B21" s="4" t="s">
        <v>21</v>
      </c>
      <c r="C21" s="4" t="s">
        <v>32</v>
      </c>
      <c r="D21" s="4"/>
      <c r="G21" s="4" t="s">
        <v>0</v>
      </c>
      <c r="H21" s="4" t="s">
        <v>29</v>
      </c>
      <c r="I21" s="4" t="s">
        <v>30</v>
      </c>
      <c r="J21" s="4" t="s">
        <v>26</v>
      </c>
      <c r="K21" s="4" t="s">
        <v>29</v>
      </c>
      <c r="L21" s="4" t="s">
        <v>30</v>
      </c>
      <c r="M21" s="4" t="s">
        <v>26</v>
      </c>
    </row>
    <row r="22" spans="1:13">
      <c r="A22">
        <v>1</v>
      </c>
      <c r="B22">
        <v>0.38132807363576499</v>
      </c>
      <c r="C22" s="1">
        <v>1216688</v>
      </c>
      <c r="G22">
        <v>1</v>
      </c>
      <c r="H22" s="5">
        <v>0.37343852728468102</v>
      </c>
      <c r="I22" s="5">
        <v>605.47327995300202</v>
      </c>
      <c r="J22">
        <v>74</v>
      </c>
      <c r="K22" s="5">
        <v>0.38009533201840801</v>
      </c>
      <c r="L22" s="5">
        <v>709.15722846984795</v>
      </c>
      <c r="M22" s="5">
        <v>74</v>
      </c>
    </row>
    <row r="23" spans="1:13">
      <c r="A23">
        <v>2</v>
      </c>
      <c r="B23">
        <v>0.39907955292570602</v>
      </c>
      <c r="C23">
        <v>1551669</v>
      </c>
      <c r="G23">
        <v>2</v>
      </c>
      <c r="H23" s="5">
        <v>0.417241946088099</v>
      </c>
      <c r="I23" s="5">
        <v>876.15561485290505</v>
      </c>
      <c r="J23">
        <v>118</v>
      </c>
      <c r="K23" s="5">
        <v>0.37146614069690997</v>
      </c>
      <c r="L23" s="5">
        <v>564.438819885253</v>
      </c>
      <c r="M23" s="5">
        <v>43</v>
      </c>
    </row>
    <row r="24" spans="1:13">
      <c r="A24">
        <v>3</v>
      </c>
      <c r="B24">
        <v>0.394230769230769</v>
      </c>
      <c r="C24" s="5">
        <v>711202</v>
      </c>
      <c r="G24">
        <v>3</v>
      </c>
      <c r="H24" s="5">
        <v>0.39907955292570602</v>
      </c>
      <c r="I24" s="5">
        <v>412.80174255371003</v>
      </c>
      <c r="J24">
        <v>75</v>
      </c>
      <c r="K24" s="5">
        <v>0.35527613412228698</v>
      </c>
      <c r="L24" s="5">
        <v>675.79770088195801</v>
      </c>
      <c r="M24" s="5">
        <v>75</v>
      </c>
    </row>
    <row r="25" spans="1:13">
      <c r="A25">
        <v>4</v>
      </c>
      <c r="B25">
        <v>0.40146285338593002</v>
      </c>
      <c r="C25">
        <v>995670</v>
      </c>
      <c r="G25">
        <v>4</v>
      </c>
      <c r="H25" s="5">
        <v>0.38823142669296501</v>
      </c>
      <c r="I25" s="5">
        <v>502.10738182067797</v>
      </c>
      <c r="J25">
        <v>62</v>
      </c>
      <c r="K25" s="5">
        <v>0.37146614069690997</v>
      </c>
      <c r="L25" s="5">
        <v>428.35164070129298</v>
      </c>
      <c r="M25" s="5">
        <v>48</v>
      </c>
    </row>
    <row r="26" spans="1:13">
      <c r="A26">
        <v>5</v>
      </c>
      <c r="B26">
        <v>0.374013806706114</v>
      </c>
      <c r="C26">
        <v>917493</v>
      </c>
      <c r="G26">
        <v>5</v>
      </c>
      <c r="H26" s="5">
        <v>0.39217619986850699</v>
      </c>
      <c r="I26" s="5">
        <v>642.17972755432095</v>
      </c>
      <c r="J26">
        <v>75</v>
      </c>
      <c r="K26" s="5">
        <v>0.402038132807363</v>
      </c>
      <c r="L26" s="5">
        <v>711.71307563781704</v>
      </c>
      <c r="M26" s="5">
        <v>74</v>
      </c>
    </row>
    <row r="28" spans="1:13">
      <c r="G28" s="4" t="s">
        <v>6</v>
      </c>
      <c r="H28">
        <f t="shared" ref="H28:M28" si="1">(H26+H22+H23+H24+H25)/5</f>
        <v>0.39403353057199164</v>
      </c>
      <c r="I28">
        <f t="shared" si="1"/>
        <v>607.74354934692315</v>
      </c>
      <c r="J28">
        <f t="shared" si="1"/>
        <v>80.8</v>
      </c>
      <c r="K28">
        <f t="shared" si="1"/>
        <v>0.37606837606837556</v>
      </c>
      <c r="L28">
        <f t="shared" si="1"/>
        <v>617.89169311523381</v>
      </c>
      <c r="M28">
        <f t="shared" si="1"/>
        <v>62.8</v>
      </c>
    </row>
    <row r="29" spans="1:13">
      <c r="A29" s="4" t="s">
        <v>6</v>
      </c>
      <c r="B29">
        <f>(B22+B23+B24+B25+B26)/5</f>
        <v>0.39002301117685684</v>
      </c>
      <c r="C29">
        <f>(C22+C23+C24+C25+C26)/5</f>
        <v>1078544.3999999999</v>
      </c>
      <c r="G29" s="4" t="s">
        <v>7</v>
      </c>
      <c r="H29" s="5">
        <v>0.417241946088099</v>
      </c>
      <c r="I29" s="5">
        <v>412.80174255371003</v>
      </c>
      <c r="J29">
        <v>62</v>
      </c>
      <c r="K29" s="5">
        <v>0.402038132807363</v>
      </c>
      <c r="L29" s="5">
        <v>428.35164070129298</v>
      </c>
      <c r="M29" s="5">
        <v>43</v>
      </c>
    </row>
    <row r="30" spans="1:13">
      <c r="A30" s="4" t="s">
        <v>7</v>
      </c>
      <c r="B30">
        <v>0.40146285338593002</v>
      </c>
      <c r="C30" s="5">
        <v>711202</v>
      </c>
      <c r="E30" t="s">
        <v>77</v>
      </c>
      <c r="G30" s="4" t="s">
        <v>78</v>
      </c>
      <c r="H30" s="5">
        <v>0.37343852728468102</v>
      </c>
      <c r="I30" s="5">
        <v>605.47327995300202</v>
      </c>
      <c r="J30">
        <v>118</v>
      </c>
      <c r="K30" s="5">
        <v>0.35527613412228698</v>
      </c>
      <c r="L30" s="5">
        <v>675.79770088195801</v>
      </c>
      <c r="M30" s="5">
        <v>75</v>
      </c>
    </row>
    <row r="31" spans="1:13">
      <c r="A31" s="4" t="s">
        <v>78</v>
      </c>
      <c r="B31">
        <v>0.374013806706114</v>
      </c>
      <c r="C31">
        <v>917493</v>
      </c>
      <c r="E31">
        <f>_xlfn.VAR.P(B22:B26)</f>
        <v>1.1249854653738877E-4</v>
      </c>
    </row>
    <row r="33" spans="1:13">
      <c r="G33" s="4" t="s">
        <v>35</v>
      </c>
    </row>
    <row r="34" spans="1:13">
      <c r="A34" s="4" t="s">
        <v>34</v>
      </c>
      <c r="B34" s="4" t="s">
        <v>31</v>
      </c>
      <c r="G34" s="4" t="s">
        <v>34</v>
      </c>
    </row>
    <row r="35" spans="1:13">
      <c r="A35" s="4"/>
      <c r="B35" s="4" t="s">
        <v>22</v>
      </c>
      <c r="G35" s="4"/>
      <c r="H35" s="4" t="s">
        <v>28</v>
      </c>
      <c r="K35" s="4" t="s">
        <v>27</v>
      </c>
    </row>
    <row r="36" spans="1:13">
      <c r="A36" s="4" t="s">
        <v>0</v>
      </c>
      <c r="B36" s="4" t="s">
        <v>21</v>
      </c>
      <c r="C36" s="4" t="s">
        <v>32</v>
      </c>
      <c r="D36" s="4"/>
      <c r="G36" s="4" t="s">
        <v>0</v>
      </c>
      <c r="H36" s="4" t="s">
        <v>29</v>
      </c>
      <c r="I36" s="4" t="s">
        <v>30</v>
      </c>
      <c r="J36" s="4" t="s">
        <v>26</v>
      </c>
      <c r="K36" s="4" t="s">
        <v>29</v>
      </c>
      <c r="L36" s="4" t="s">
        <v>30</v>
      </c>
      <c r="M36" s="4" t="s">
        <v>26</v>
      </c>
    </row>
    <row r="37" spans="1:13">
      <c r="A37">
        <v>1</v>
      </c>
      <c r="B37">
        <v>0.41880341880341798</v>
      </c>
      <c r="C37" s="1">
        <v>659579</v>
      </c>
      <c r="G37">
        <v>1</v>
      </c>
      <c r="H37" s="5">
        <v>0.39809335963182102</v>
      </c>
      <c r="I37" s="5">
        <v>448.33397865295399</v>
      </c>
      <c r="J37" s="5">
        <v>51</v>
      </c>
      <c r="K37" s="5">
        <v>0.41978961209730398</v>
      </c>
      <c r="L37" s="5">
        <v>363.73496055602999</v>
      </c>
      <c r="M37">
        <v>44</v>
      </c>
    </row>
    <row r="38" spans="1:13">
      <c r="A38">
        <v>2</v>
      </c>
      <c r="B38">
        <v>0.39686061801446398</v>
      </c>
      <c r="C38">
        <v>570063</v>
      </c>
      <c r="G38">
        <v>2</v>
      </c>
      <c r="H38" s="5">
        <v>0.41978961209730398</v>
      </c>
      <c r="I38" s="5">
        <v>274.01494979858398</v>
      </c>
      <c r="J38">
        <v>46</v>
      </c>
      <c r="K38" s="5">
        <v>0.40935239973701498</v>
      </c>
      <c r="L38" s="5">
        <v>434.220790863037</v>
      </c>
      <c r="M38">
        <v>44</v>
      </c>
    </row>
    <row r="39" spans="1:13">
      <c r="A39">
        <v>3</v>
      </c>
      <c r="B39">
        <v>0.39784681130834898</v>
      </c>
      <c r="C39">
        <v>564575</v>
      </c>
      <c r="G39">
        <v>3</v>
      </c>
      <c r="H39" s="5">
        <v>0.41978961209730398</v>
      </c>
      <c r="I39" s="5">
        <v>293.02096366882301</v>
      </c>
      <c r="J39">
        <v>48</v>
      </c>
      <c r="K39" s="5">
        <v>0.404421433267587</v>
      </c>
      <c r="L39" s="5">
        <v>265.118598937988</v>
      </c>
      <c r="M39">
        <v>45</v>
      </c>
    </row>
    <row r="40" spans="1:13">
      <c r="A40">
        <v>4</v>
      </c>
      <c r="B40">
        <v>0.41880341880341798</v>
      </c>
      <c r="C40">
        <v>700428</v>
      </c>
      <c r="G40">
        <v>4</v>
      </c>
      <c r="H40" s="5">
        <v>0.39743589743589702</v>
      </c>
      <c r="I40" s="5">
        <v>340.72756767272898</v>
      </c>
      <c r="J40">
        <v>43</v>
      </c>
      <c r="K40" s="5">
        <v>0.40696909927679098</v>
      </c>
      <c r="L40" s="5">
        <v>377.26736068725501</v>
      </c>
      <c r="M40">
        <v>43</v>
      </c>
    </row>
    <row r="41" spans="1:13">
      <c r="A41">
        <v>5</v>
      </c>
      <c r="B41">
        <v>0.39809335963182102</v>
      </c>
      <c r="C41">
        <v>618255</v>
      </c>
      <c r="G41">
        <v>5</v>
      </c>
      <c r="H41" s="5">
        <v>0.39414858645627798</v>
      </c>
      <c r="I41" s="5">
        <v>310.42671203613202</v>
      </c>
      <c r="J41">
        <v>45</v>
      </c>
      <c r="K41" s="5">
        <v>0.411160420775805</v>
      </c>
      <c r="L41" s="5">
        <v>492.41423606872502</v>
      </c>
      <c r="M41">
        <v>46</v>
      </c>
    </row>
    <row r="43" spans="1:13">
      <c r="A43" s="4" t="s">
        <v>6</v>
      </c>
      <c r="B43">
        <f>(B37+B38+B39+B40+B41)/5</f>
        <v>0.40608152531229391</v>
      </c>
      <c r="C43">
        <f>(C37+C38+C39+C40+C41)/5</f>
        <v>622580</v>
      </c>
      <c r="G43" s="4" t="s">
        <v>6</v>
      </c>
      <c r="H43">
        <f t="shared" ref="H43:M43" si="2">(H41+H40+H37+H38+H39)/5</f>
        <v>0.40585141354372078</v>
      </c>
      <c r="I43">
        <f t="shared" si="2"/>
        <v>333.30483436584439</v>
      </c>
      <c r="J43">
        <f t="shared" si="2"/>
        <v>46.6</v>
      </c>
      <c r="K43">
        <f t="shared" si="2"/>
        <v>0.41033859303090037</v>
      </c>
      <c r="L43">
        <f t="shared" si="2"/>
        <v>386.55118942260702</v>
      </c>
      <c r="M43">
        <f t="shared" si="2"/>
        <v>44.4</v>
      </c>
    </row>
    <row r="44" spans="1:13">
      <c r="A44" s="4" t="s">
        <v>7</v>
      </c>
      <c r="B44">
        <v>0.41880341880341798</v>
      </c>
      <c r="C44">
        <v>564575</v>
      </c>
      <c r="E44" t="s">
        <v>77</v>
      </c>
      <c r="G44" s="4" t="s">
        <v>7</v>
      </c>
      <c r="H44" s="5">
        <v>0.41978961209730398</v>
      </c>
      <c r="I44" s="5">
        <v>274.01494979858398</v>
      </c>
      <c r="J44">
        <v>43</v>
      </c>
      <c r="K44" s="5">
        <v>0.41978961209730398</v>
      </c>
      <c r="L44" s="5">
        <v>265.118598937988</v>
      </c>
      <c r="M44">
        <v>44</v>
      </c>
    </row>
    <row r="45" spans="1:13">
      <c r="A45" s="4" t="s">
        <v>78</v>
      </c>
      <c r="B45">
        <v>0.39686061801446398</v>
      </c>
      <c r="C45">
        <v>570063</v>
      </c>
      <c r="E45">
        <f>_xlfn.VAR.P(B36:B40)</f>
        <v>1.1514402409656928E-4</v>
      </c>
      <c r="G45" s="4" t="s">
        <v>78</v>
      </c>
      <c r="H45" s="5">
        <v>0.39414858645627798</v>
      </c>
      <c r="I45" s="5">
        <v>310.42671203613202</v>
      </c>
      <c r="J45" s="5">
        <v>51</v>
      </c>
      <c r="K45" s="5">
        <v>0.404421433267587</v>
      </c>
      <c r="L45" s="5">
        <v>265.118598937988</v>
      </c>
      <c r="M45">
        <v>46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9BBE4-E966-445E-A6DA-79199C4FB817}">
  <dimension ref="A1:J109"/>
  <sheetViews>
    <sheetView topLeftCell="A88" workbookViewId="0">
      <selection activeCell="G113" sqref="G113"/>
    </sheetView>
  </sheetViews>
  <sheetFormatPr baseColWidth="10" defaultRowHeight="14.4"/>
  <sheetData>
    <row r="1" spans="1:10">
      <c r="A1" t="s">
        <v>49</v>
      </c>
      <c r="B1" t="s">
        <v>41</v>
      </c>
      <c r="C1" t="s">
        <v>42</v>
      </c>
      <c r="D1" t="s">
        <v>43</v>
      </c>
      <c r="E1" t="s">
        <v>44</v>
      </c>
      <c r="F1" t="s">
        <v>46</v>
      </c>
      <c r="G1" t="s">
        <v>45</v>
      </c>
    </row>
    <row r="2" spans="1:10">
      <c r="I2" t="s">
        <v>47</v>
      </c>
    </row>
    <row r="3" spans="1:10" ht="15" thickBot="1">
      <c r="A3" t="s">
        <v>8</v>
      </c>
      <c r="I3" t="s">
        <v>48</v>
      </c>
    </row>
    <row r="4" spans="1:10" ht="15" thickBot="1">
      <c r="A4" s="1">
        <v>0.41978961209730398</v>
      </c>
      <c r="B4">
        <v>0.41880341880341798</v>
      </c>
      <c r="C4">
        <f>ABS(A4-B4)</f>
        <v>9.8619329388599519E-4</v>
      </c>
      <c r="D4">
        <f>SIGN(A4-B4)</f>
        <v>1</v>
      </c>
      <c r="E4">
        <f>IF(C4 &gt; 0,(_xlfn.RANK.AVG(C4,$C$4:$C$8,1)),0)</f>
        <v>1.5</v>
      </c>
      <c r="F4">
        <f>IF(D4 &gt; 0, E4, 0)</f>
        <v>1.5</v>
      </c>
      <c r="G4">
        <f>IF(D4 &lt; 0, E4, 0)</f>
        <v>0</v>
      </c>
      <c r="I4" s="15" t="s">
        <v>50</v>
      </c>
      <c r="J4" s="16"/>
    </row>
    <row r="5" spans="1:10">
      <c r="A5" s="1">
        <v>0.41978961209730398</v>
      </c>
      <c r="B5">
        <v>0.41559829059829001</v>
      </c>
      <c r="C5">
        <f t="shared" ref="C5:C17" si="0">ABS(A5-B5)</f>
        <v>4.1913214990139669E-3</v>
      </c>
      <c r="D5">
        <f t="shared" ref="D5:D8" si="1">SIGN(A5-B5)</f>
        <v>1</v>
      </c>
      <c r="E5">
        <f t="shared" ref="E5:E8" si="2">IF(C5 &gt; 0,(_xlfn.RANK.AVG(C5,$C$4:$C$8,1)),0)</f>
        <v>3</v>
      </c>
      <c r="F5">
        <f t="shared" ref="F5:F8" si="3">IF(D5 &gt; 0, E5, 0)</f>
        <v>3</v>
      </c>
      <c r="G5">
        <f t="shared" ref="G5:G8" si="4">IF(D5 &lt; 0, E5, 0)</f>
        <v>0</v>
      </c>
      <c r="I5" s="7" t="s">
        <v>51</v>
      </c>
      <c r="J5" s="8">
        <f>COUNT(C4:C8)</f>
        <v>5</v>
      </c>
    </row>
    <row r="6" spans="1:10">
      <c r="A6" s="1">
        <v>0.41978961209730398</v>
      </c>
      <c r="B6">
        <v>0.39809335963182102</v>
      </c>
      <c r="C6">
        <f t="shared" si="0"/>
        <v>2.1696252465482957E-2</v>
      </c>
      <c r="D6">
        <f t="shared" si="1"/>
        <v>1</v>
      </c>
      <c r="E6">
        <f t="shared" si="2"/>
        <v>4</v>
      </c>
      <c r="F6">
        <f t="shared" si="3"/>
        <v>4</v>
      </c>
      <c r="G6">
        <f t="shared" si="4"/>
        <v>0</v>
      </c>
      <c r="I6" s="9" t="s">
        <v>52</v>
      </c>
      <c r="J6" s="10">
        <f>MIN(F9:G9)</f>
        <v>0</v>
      </c>
    </row>
    <row r="7" spans="1:10">
      <c r="A7" s="1">
        <v>0.41978961209730398</v>
      </c>
      <c r="B7">
        <v>0.39686061801446398</v>
      </c>
      <c r="C7">
        <f t="shared" si="0"/>
        <v>2.2928994082839993E-2</v>
      </c>
      <c r="D7">
        <f t="shared" si="1"/>
        <v>1</v>
      </c>
      <c r="E7">
        <f t="shared" si="2"/>
        <v>5</v>
      </c>
      <c r="F7">
        <f t="shared" si="3"/>
        <v>5</v>
      </c>
      <c r="G7">
        <f t="shared" si="4"/>
        <v>0</v>
      </c>
      <c r="I7" s="11" t="s">
        <v>53</v>
      </c>
      <c r="J7" s="10">
        <f>(J5*(J5+1))/4</f>
        <v>7.5</v>
      </c>
    </row>
    <row r="8" spans="1:10">
      <c r="A8" s="1">
        <v>0.41978961209730398</v>
      </c>
      <c r="B8">
        <v>0.41880341880341798</v>
      </c>
      <c r="C8">
        <f t="shared" si="0"/>
        <v>9.8619329388599519E-4</v>
      </c>
      <c r="D8">
        <f t="shared" si="1"/>
        <v>1</v>
      </c>
      <c r="E8">
        <f t="shared" si="2"/>
        <v>1.5</v>
      </c>
      <c r="F8">
        <f t="shared" si="3"/>
        <v>1.5</v>
      </c>
      <c r="G8">
        <f t="shared" si="4"/>
        <v>0</v>
      </c>
      <c r="I8" s="11" t="s">
        <v>54</v>
      </c>
      <c r="J8" s="10">
        <f>SQRT((J5*(J5+1)*(2*J5+1))/24)</f>
        <v>3.7080992435478315</v>
      </c>
    </row>
    <row r="9" spans="1:10">
      <c r="F9">
        <f>SUM(F4:F8)</f>
        <v>15</v>
      </c>
      <c r="G9">
        <f>SUM(G4:G8)</f>
        <v>0</v>
      </c>
      <c r="I9" s="12" t="s">
        <v>55</v>
      </c>
      <c r="J9" s="13">
        <f>(J6-J7)/J8</f>
        <v>-2.0225995873897262</v>
      </c>
    </row>
    <row r="10" spans="1:10" ht="15" thickBot="1">
      <c r="I10" s="17" t="str">
        <f>IF(ABS(J9)&gt;1.65,"Signifikanter Unterschied", "Kein Signifikanter Unterschied")</f>
        <v>Signifikanter Unterschied</v>
      </c>
      <c r="J10" s="18"/>
    </row>
    <row r="12" spans="1:10" ht="15" thickBot="1">
      <c r="A12" t="s">
        <v>9</v>
      </c>
      <c r="I12" s="14" t="s">
        <v>47</v>
      </c>
      <c r="J12" t="s">
        <v>48</v>
      </c>
    </row>
    <row r="13" spans="1:10" ht="15" thickBot="1">
      <c r="A13" s="1">
        <v>0.33412479474711998</v>
      </c>
      <c r="B13">
        <v>0.33412479474711998</v>
      </c>
      <c r="C13">
        <f t="shared" si="0"/>
        <v>0</v>
      </c>
      <c r="D13">
        <f>SIGN(A13-B13)</f>
        <v>0</v>
      </c>
      <c r="E13">
        <f>IF(C13 &gt; 0,(_xlfn.RANK.AVG(C13,$C$13:$C$17,1)),0)</f>
        <v>0</v>
      </c>
      <c r="F13">
        <f>IF(D13 &gt; 0, E13, 0)</f>
        <v>0</v>
      </c>
      <c r="G13">
        <f>IF(D13 &lt; 0, E13, 0)</f>
        <v>0</v>
      </c>
      <c r="I13" s="15" t="s">
        <v>50</v>
      </c>
      <c r="J13" s="16"/>
    </row>
    <row r="14" spans="1:10">
      <c r="A14" s="1">
        <v>0.33412479474711998</v>
      </c>
      <c r="B14">
        <v>0.33412479474711998</v>
      </c>
      <c r="C14">
        <f t="shared" si="0"/>
        <v>0</v>
      </c>
      <c r="D14">
        <f t="shared" ref="D14:D17" si="5">SIGN(A14-B14)</f>
        <v>0</v>
      </c>
      <c r="E14">
        <f t="shared" ref="E14:E17" si="6">IF(C14 &gt; 0,(_xlfn.RANK.AVG(C14,$C$4:$C$8,1)),0)</f>
        <v>0</v>
      </c>
      <c r="F14">
        <f t="shared" ref="F14:F17" si="7">IF(D14 &gt; 0, E14, 0)</f>
        <v>0</v>
      </c>
      <c r="G14">
        <f t="shared" ref="G14:G17" si="8">IF(D14 &lt; 0, E14, 0)</f>
        <v>0</v>
      </c>
      <c r="I14" s="7" t="s">
        <v>51</v>
      </c>
      <c r="J14" s="8">
        <v>0</v>
      </c>
    </row>
    <row r="15" spans="1:10">
      <c r="A15" s="1">
        <v>0.33412479474711998</v>
      </c>
      <c r="B15">
        <v>0.33412479474711998</v>
      </c>
      <c r="C15">
        <f t="shared" si="0"/>
        <v>0</v>
      </c>
      <c r="D15">
        <f t="shared" si="5"/>
        <v>0</v>
      </c>
      <c r="E15">
        <f t="shared" si="6"/>
        <v>0</v>
      </c>
      <c r="F15">
        <f t="shared" si="7"/>
        <v>0</v>
      </c>
      <c r="G15">
        <f t="shared" si="8"/>
        <v>0</v>
      </c>
      <c r="I15" s="9" t="s">
        <v>52</v>
      </c>
      <c r="J15" s="10">
        <f>MIN(F18:G18)</f>
        <v>0</v>
      </c>
    </row>
    <row r="16" spans="1:10">
      <c r="A16" s="1">
        <v>0.33412479474711998</v>
      </c>
      <c r="B16">
        <v>0.33412479474711998</v>
      </c>
      <c r="C16">
        <f t="shared" si="0"/>
        <v>0</v>
      </c>
      <c r="D16">
        <f t="shared" si="5"/>
        <v>0</v>
      </c>
      <c r="E16">
        <f t="shared" si="6"/>
        <v>0</v>
      </c>
      <c r="F16">
        <f t="shared" si="7"/>
        <v>0</v>
      </c>
      <c r="G16">
        <f t="shared" si="8"/>
        <v>0</v>
      </c>
      <c r="I16" s="11" t="s">
        <v>53</v>
      </c>
      <c r="J16" s="10">
        <f>(J14*(J14+1))/4</f>
        <v>0</v>
      </c>
    </row>
    <row r="17" spans="1:10">
      <c r="A17" s="1">
        <v>0.33412479474711998</v>
      </c>
      <c r="B17">
        <v>0.33412479474711998</v>
      </c>
      <c r="C17">
        <f t="shared" si="0"/>
        <v>0</v>
      </c>
      <c r="D17">
        <f t="shared" si="5"/>
        <v>0</v>
      </c>
      <c r="E17">
        <f t="shared" si="6"/>
        <v>0</v>
      </c>
      <c r="F17">
        <f t="shared" si="7"/>
        <v>0</v>
      </c>
      <c r="G17">
        <f t="shared" si="8"/>
        <v>0</v>
      </c>
      <c r="I17" s="11" t="s">
        <v>54</v>
      </c>
      <c r="J17" s="10">
        <f>SQRT((J14*(J14+1)*(2*J14+1))/24)</f>
        <v>0</v>
      </c>
    </row>
    <row r="18" spans="1:10">
      <c r="I18" s="12" t="s">
        <v>55</v>
      </c>
      <c r="J18" s="13">
        <v>0</v>
      </c>
    </row>
    <row r="19" spans="1:10" ht="15" thickBot="1">
      <c r="I19" s="17" t="str">
        <f>IF(ABS(J18)&gt;1.65,"Signifikanter Unterschied", "Kein Signifikanter Unterschied")</f>
        <v>Kein Signifikanter Unterschied</v>
      </c>
      <c r="J19" s="18"/>
    </row>
    <row r="21" spans="1:10">
      <c r="I21" t="s">
        <v>47</v>
      </c>
    </row>
    <row r="22" spans="1:10" ht="15" thickBot="1">
      <c r="A22" t="s">
        <v>13</v>
      </c>
      <c r="I22" t="s">
        <v>48</v>
      </c>
    </row>
    <row r="23" spans="1:10" ht="15" thickBot="1">
      <c r="A23" s="1">
        <v>0.14101404647253701</v>
      </c>
      <c r="B23">
        <v>0.142869227960678</v>
      </c>
      <c r="C23">
        <f t="shared" ref="C23:C27" si="9">ABS(A23-B23)</f>
        <v>1.8551814881409834E-3</v>
      </c>
      <c r="D23">
        <f>SIGN(A23-B23)</f>
        <v>-1</v>
      </c>
      <c r="E23">
        <f>IF(C23 &gt; 0,(_xlfn.RANK.AVG(C23,$C$23:$C$27,1)),0)</f>
        <v>2</v>
      </c>
      <c r="F23">
        <f>IF(D23 &gt; 0, E23, 0)</f>
        <v>0</v>
      </c>
      <c r="G23">
        <f>IF(D23 &lt; 0, E23, 0)</f>
        <v>2</v>
      </c>
      <c r="I23" s="15" t="s">
        <v>50</v>
      </c>
      <c r="J23" s="16"/>
    </row>
    <row r="24" spans="1:10">
      <c r="A24">
        <v>0.14705974745282799</v>
      </c>
      <c r="B24">
        <v>0.13582587609619601</v>
      </c>
      <c r="C24">
        <f t="shared" si="9"/>
        <v>1.123387135663198E-2</v>
      </c>
      <c r="D24">
        <f t="shared" ref="D24:D27" si="10">SIGN(A24-B24)</f>
        <v>1</v>
      </c>
      <c r="E24">
        <f t="shared" ref="E24:E27" si="11">IF(C24 &gt; 0,(_xlfn.RANK.AVG(C24,$C$23:$C$27,1)),0)</f>
        <v>5</v>
      </c>
      <c r="F24">
        <f t="shared" ref="F24:F27" si="12">IF(D24 &gt; 0, E24, 0)</f>
        <v>5</v>
      </c>
      <c r="G24">
        <f t="shared" ref="G24:G27" si="13">IF(D24 &lt; 0, E24, 0)</f>
        <v>0</v>
      </c>
      <c r="I24" s="7" t="s">
        <v>51</v>
      </c>
      <c r="J24" s="8">
        <f>COUNT(C23:C27)</f>
        <v>5</v>
      </c>
    </row>
    <row r="25" spans="1:10">
      <c r="A25">
        <v>0.14197546172870101</v>
      </c>
      <c r="B25">
        <v>0.14158720317440601</v>
      </c>
      <c r="C25">
        <f t="shared" si="9"/>
        <v>3.8825855429500122E-4</v>
      </c>
      <c r="D25">
        <f t="shared" si="10"/>
        <v>1</v>
      </c>
      <c r="E25">
        <f t="shared" si="11"/>
        <v>1</v>
      </c>
      <c r="F25">
        <f t="shared" si="12"/>
        <v>1</v>
      </c>
      <c r="G25">
        <f t="shared" si="13"/>
        <v>0</v>
      </c>
      <c r="I25" s="9" t="s">
        <v>52</v>
      </c>
      <c r="J25" s="10">
        <f>MIN(F28:G28)</f>
        <v>2</v>
      </c>
    </row>
    <row r="26" spans="1:10">
      <c r="A26">
        <v>0.145805967167489</v>
      </c>
      <c r="B26">
        <v>0.13769979539959001</v>
      </c>
      <c r="C26">
        <f t="shared" si="9"/>
        <v>8.1061717678989897E-3</v>
      </c>
      <c r="D26">
        <f t="shared" si="10"/>
        <v>1</v>
      </c>
      <c r="E26">
        <f t="shared" si="11"/>
        <v>4</v>
      </c>
      <c r="F26">
        <f t="shared" si="12"/>
        <v>4</v>
      </c>
      <c r="G26">
        <f t="shared" si="13"/>
        <v>0</v>
      </c>
      <c r="I26" s="11" t="s">
        <v>53</v>
      </c>
      <c r="J26" s="10">
        <f>(J24*(J24+1))/4</f>
        <v>7.5</v>
      </c>
    </row>
    <row r="27" spans="1:10">
      <c r="A27">
        <v>0.142007150680968</v>
      </c>
      <c r="B27">
        <v>0.13778976446841701</v>
      </c>
      <c r="C27">
        <f t="shared" si="9"/>
        <v>4.2173862125509942E-3</v>
      </c>
      <c r="D27">
        <f t="shared" si="10"/>
        <v>1</v>
      </c>
      <c r="E27">
        <f t="shared" si="11"/>
        <v>3</v>
      </c>
      <c r="F27">
        <f t="shared" si="12"/>
        <v>3</v>
      </c>
      <c r="G27">
        <f t="shared" si="13"/>
        <v>0</v>
      </c>
      <c r="I27" s="11" t="s">
        <v>54</v>
      </c>
      <c r="J27" s="10">
        <f>SQRT((J24*(J24+1)*(2*J24+1))/24)</f>
        <v>3.7080992435478315</v>
      </c>
    </row>
    <row r="28" spans="1:10">
      <c r="F28">
        <f>SUM(F23:F27)</f>
        <v>13</v>
      </c>
      <c r="G28">
        <f>SUM(G23:G27)</f>
        <v>2</v>
      </c>
      <c r="I28" s="12" t="s">
        <v>55</v>
      </c>
      <c r="J28" s="13">
        <f>(J25-J26)/J27</f>
        <v>-1.4832396974191326</v>
      </c>
    </row>
    <row r="29" spans="1:10" ht="15" thickBot="1">
      <c r="I29" s="17" t="str">
        <f>IF(ABS(J28)&gt;1.65,"Signifikanter Unterschied", "Kein Signifikanter Unterschied")</f>
        <v>Kein Signifikanter Unterschied</v>
      </c>
      <c r="J29" s="18"/>
    </row>
    <row r="31" spans="1:10">
      <c r="I31" t="s">
        <v>56</v>
      </c>
    </row>
    <row r="32" spans="1:10" ht="15" thickBot="1">
      <c r="A32" t="s">
        <v>17</v>
      </c>
      <c r="I32" t="s">
        <v>57</v>
      </c>
    </row>
    <row r="33" spans="1:10" ht="15" thickBot="1">
      <c r="A33" s="1">
        <v>0.10792172637462601</v>
      </c>
      <c r="B33">
        <v>0.179092357041815</v>
      </c>
      <c r="C33">
        <f t="shared" ref="C33:C37" si="14">ABS(A33-B33)</f>
        <v>7.1170630667188997E-2</v>
      </c>
      <c r="D33">
        <f>SIGN(A33-B33)</f>
        <v>-1</v>
      </c>
      <c r="E33">
        <f>IF(C33 &gt; 0,(_xlfn.RANK.AVG(C33,$C$33:$C$37,1)),0)</f>
        <v>1</v>
      </c>
      <c r="F33">
        <f>IF(D33 &gt; 0, E33, 0)</f>
        <v>0</v>
      </c>
      <c r="G33">
        <f>IF(D33 &lt; 0, E33, 0)</f>
        <v>1</v>
      </c>
      <c r="I33" s="15" t="s">
        <v>50</v>
      </c>
      <c r="J33" s="16"/>
    </row>
    <row r="34" spans="1:10">
      <c r="A34" s="1">
        <v>0.109469801636266</v>
      </c>
      <c r="B34">
        <v>0.181036439217901</v>
      </c>
      <c r="C34">
        <f t="shared" si="14"/>
        <v>7.1566637581634993E-2</v>
      </c>
      <c r="D34">
        <f t="shared" ref="D34:D37" si="15">SIGN(A34-B34)</f>
        <v>-1</v>
      </c>
      <c r="E34">
        <f t="shared" ref="E34:E37" si="16">IF(C34 &gt; 0,(_xlfn.RANK.AVG(C34,$C$33:$C$37,1)),0)</f>
        <v>2</v>
      </c>
      <c r="F34">
        <f t="shared" ref="F34:F36" si="17">IF(D34 &gt; 0, E34, 0)</f>
        <v>0</v>
      </c>
      <c r="G34">
        <f t="shared" ref="G34:G37" si="18">IF(D34 &lt; 0, E34, 0)</f>
        <v>2</v>
      </c>
      <c r="I34" s="7" t="s">
        <v>51</v>
      </c>
      <c r="J34" s="8">
        <f>COUNT(C33:C37)</f>
        <v>5</v>
      </c>
    </row>
    <row r="35" spans="1:10">
      <c r="A35">
        <v>0.10626692673511801</v>
      </c>
      <c r="B35">
        <v>0.181442397658093</v>
      </c>
      <c r="C35">
        <f t="shared" si="14"/>
        <v>7.5175470922974996E-2</v>
      </c>
      <c r="D35">
        <f t="shared" si="15"/>
        <v>-1</v>
      </c>
      <c r="E35">
        <f t="shared" si="16"/>
        <v>3</v>
      </c>
      <c r="F35">
        <f t="shared" si="17"/>
        <v>0</v>
      </c>
      <c r="G35">
        <f t="shared" si="18"/>
        <v>3</v>
      </c>
      <c r="I35" s="9" t="s">
        <v>52</v>
      </c>
      <c r="J35" s="10">
        <f>MIN(F38:G38)</f>
        <v>0</v>
      </c>
    </row>
    <row r="36" spans="1:10">
      <c r="A36">
        <v>9.8952290033919699E-2</v>
      </c>
      <c r="B36">
        <v>0.186726923107256</v>
      </c>
      <c r="C36">
        <f t="shared" si="14"/>
        <v>8.77746330733363E-2</v>
      </c>
      <c r="D36">
        <f t="shared" si="15"/>
        <v>-1</v>
      </c>
      <c r="E36">
        <f t="shared" si="16"/>
        <v>5</v>
      </c>
      <c r="F36">
        <f t="shared" si="17"/>
        <v>0</v>
      </c>
      <c r="G36">
        <f t="shared" si="18"/>
        <v>5</v>
      </c>
      <c r="I36" s="11" t="s">
        <v>53</v>
      </c>
      <c r="J36" s="10">
        <f>(J34*(J34+1))/4</f>
        <v>7.5</v>
      </c>
    </row>
    <row r="37" spans="1:10">
      <c r="A37">
        <v>0.104244816853926</v>
      </c>
      <c r="B37">
        <v>0.180560357652673</v>
      </c>
      <c r="C37">
        <f t="shared" si="14"/>
        <v>7.6315540798747E-2</v>
      </c>
      <c r="D37">
        <f t="shared" si="15"/>
        <v>-1</v>
      </c>
      <c r="E37">
        <f t="shared" si="16"/>
        <v>4</v>
      </c>
      <c r="F37">
        <f>IF(D37 &gt; 0, E37, 0)</f>
        <v>0</v>
      </c>
      <c r="G37">
        <f t="shared" si="18"/>
        <v>4</v>
      </c>
      <c r="I37" s="11" t="s">
        <v>54</v>
      </c>
      <c r="J37" s="10">
        <f>SQRT((J34*(J34+1)*(2*J34+1))/24)</f>
        <v>3.7080992435478315</v>
      </c>
    </row>
    <row r="38" spans="1:10">
      <c r="F38">
        <f>SUM(F33:F37)</f>
        <v>0</v>
      </c>
      <c r="G38">
        <f>SUM(G33:G37)</f>
        <v>15</v>
      </c>
      <c r="I38" s="12" t="s">
        <v>55</v>
      </c>
      <c r="J38" s="13">
        <f>(J35-J36)/J37</f>
        <v>-2.0225995873897262</v>
      </c>
    </row>
    <row r="39" spans="1:10" ht="15" thickBot="1">
      <c r="I39" s="17" t="str">
        <f>IF(ABS(J38)&gt;1.65,"Signifikanter Unterschied", "Kein Signifikanter Unterschied")</f>
        <v>Signifikanter Unterschied</v>
      </c>
      <c r="J39" s="18"/>
    </row>
    <row r="42" spans="1:10">
      <c r="A42" t="s">
        <v>24</v>
      </c>
    </row>
    <row r="43" spans="1:10">
      <c r="A43" s="1">
        <v>0.35879502135181801</v>
      </c>
      <c r="B43">
        <v>0.35983385798415102</v>
      </c>
      <c r="C43">
        <f t="shared" ref="C43:C47" si="19">ABS(A43-B43)</f>
        <v>1.0388366323330067E-3</v>
      </c>
      <c r="D43">
        <f>SIGN(A43-B43)</f>
        <v>-1</v>
      </c>
      <c r="E43">
        <f>IF(C43 &gt; 0,(_xlfn.RANK.AVG(C43,$C$43:$C$47,1)),0)</f>
        <v>1</v>
      </c>
      <c r="F43">
        <f>IF(D43 &gt; 0, E43, 0)</f>
        <v>0</v>
      </c>
      <c r="G43">
        <f>IF(D43 &lt; 0, E43, 0)</f>
        <v>1</v>
      </c>
      <c r="I43" t="s">
        <v>56</v>
      </c>
    </row>
    <row r="44" spans="1:10" ht="15" thickBot="1">
      <c r="A44" s="1">
        <v>0.357542298101787</v>
      </c>
      <c r="B44">
        <v>0.36059982666867502</v>
      </c>
      <c r="C44">
        <f t="shared" si="19"/>
        <v>3.0575285668880126E-3</v>
      </c>
      <c r="D44">
        <f t="shared" ref="D44:D47" si="20">SIGN(A44-B44)</f>
        <v>-1</v>
      </c>
      <c r="E44">
        <f t="shared" ref="E44:E47" si="21">IF(C44 &gt; 0,(_xlfn.RANK.AVG(C44,$C$43:$C$47,1)),0)</f>
        <v>2</v>
      </c>
      <c r="F44">
        <f t="shared" ref="F44:F47" si="22">IF(D44 &gt; 0, E44, 0)</f>
        <v>0</v>
      </c>
      <c r="G44">
        <f t="shared" ref="G44:G47" si="23">IF(D44 &lt; 0, E44, 0)</f>
        <v>2</v>
      </c>
      <c r="I44" t="s">
        <v>57</v>
      </c>
    </row>
    <row r="45" spans="1:10" ht="15" thickBot="1">
      <c r="A45">
        <v>0.34487984563444701</v>
      </c>
      <c r="B45">
        <v>0.36012548084561002</v>
      </c>
      <c r="C45">
        <f t="shared" si="19"/>
        <v>1.5245635211163011E-2</v>
      </c>
      <c r="D45">
        <f t="shared" si="20"/>
        <v>-1</v>
      </c>
      <c r="E45">
        <f t="shared" si="21"/>
        <v>5</v>
      </c>
      <c r="F45">
        <f t="shared" si="22"/>
        <v>0</v>
      </c>
      <c r="G45">
        <f t="shared" si="23"/>
        <v>5</v>
      </c>
      <c r="I45" s="15" t="s">
        <v>50</v>
      </c>
      <c r="J45" s="16"/>
    </row>
    <row r="46" spans="1:10">
      <c r="A46">
        <v>0.35217282030749297</v>
      </c>
      <c r="B46">
        <v>0.36029969580818699</v>
      </c>
      <c r="C46">
        <f t="shared" si="19"/>
        <v>8.1268755006940196E-3</v>
      </c>
      <c r="D46">
        <f t="shared" si="20"/>
        <v>-1</v>
      </c>
      <c r="E46">
        <f t="shared" si="21"/>
        <v>4</v>
      </c>
      <c r="F46">
        <f t="shared" si="22"/>
        <v>0</v>
      </c>
      <c r="G46">
        <f t="shared" si="23"/>
        <v>4</v>
      </c>
      <c r="I46" s="7" t="s">
        <v>51</v>
      </c>
      <c r="J46" s="8">
        <f>COUNT(C43:C47)</f>
        <v>5</v>
      </c>
    </row>
    <row r="47" spans="1:10">
      <c r="A47">
        <v>0.35444979966871398</v>
      </c>
      <c r="B47">
        <v>0.35976463720257701</v>
      </c>
      <c r="C47">
        <f t="shared" si="19"/>
        <v>5.314837533863026E-3</v>
      </c>
      <c r="D47">
        <f t="shared" si="20"/>
        <v>-1</v>
      </c>
      <c r="E47">
        <f t="shared" si="21"/>
        <v>3</v>
      </c>
      <c r="F47">
        <f t="shared" si="22"/>
        <v>0</v>
      </c>
      <c r="G47">
        <f t="shared" si="23"/>
        <v>3</v>
      </c>
      <c r="I47" s="9" t="s">
        <v>52</v>
      </c>
      <c r="J47" s="10">
        <f>MIN(F50:G50)</f>
        <v>0</v>
      </c>
    </row>
    <row r="48" spans="1:10">
      <c r="F48">
        <f>SUM(F43:F47)</f>
        <v>0</v>
      </c>
      <c r="G48">
        <f>SUM(G43:G47)</f>
        <v>15</v>
      </c>
      <c r="I48" s="11" t="s">
        <v>53</v>
      </c>
      <c r="J48" s="10">
        <f>(J46*(J46+1))/4</f>
        <v>7.5</v>
      </c>
    </row>
    <row r="49" spans="1:10">
      <c r="I49" s="11" t="s">
        <v>54</v>
      </c>
      <c r="J49" s="10">
        <f>SQRT((J46*(J46+1)*(2*J46+1))/24)</f>
        <v>3.7080992435478315</v>
      </c>
    </row>
    <row r="50" spans="1:10">
      <c r="I50" s="12" t="s">
        <v>55</v>
      </c>
      <c r="J50" s="13">
        <f>(J47-J48)/J49</f>
        <v>-2.0225995873897262</v>
      </c>
    </row>
    <row r="51" spans="1:10" ht="15" thickBot="1">
      <c r="I51" s="17" t="str">
        <f>IF(ABS(J50)&gt;1.65,"Signifikanter Unterschied", "Kein Signifikanter Unterschied")</f>
        <v>Signifikanter Unterschied</v>
      </c>
      <c r="J51" s="18"/>
    </row>
    <row r="54" spans="1:10">
      <c r="A54" t="s">
        <v>84</v>
      </c>
    </row>
    <row r="55" spans="1:10">
      <c r="A55" s="5">
        <v>0.32701047812340001</v>
      </c>
      <c r="B55">
        <v>0.32701047812340001</v>
      </c>
      <c r="C55">
        <f t="shared" ref="C55:C72" si="24">ABS(A55-B55)</f>
        <v>0</v>
      </c>
      <c r="D55">
        <f>SIGN(A55-B55)</f>
        <v>0</v>
      </c>
      <c r="E55">
        <f>IF(C55 &gt; 0,(_xlfn.RANK.AVG(C55,$C$43:$C$47,1)),0)</f>
        <v>0</v>
      </c>
      <c r="F55">
        <f>IF(D55 &gt; 0, E55, 0)</f>
        <v>0</v>
      </c>
      <c r="G55">
        <f>IF(D55 &lt; 0, E55, 0)</f>
        <v>0</v>
      </c>
      <c r="I55" t="s">
        <v>56</v>
      </c>
    </row>
    <row r="56" spans="1:10" ht="15" thickBot="1">
      <c r="A56" s="1">
        <v>0.32701047812340001</v>
      </c>
      <c r="B56">
        <v>0.32701047812340001</v>
      </c>
      <c r="C56">
        <f t="shared" si="24"/>
        <v>0</v>
      </c>
      <c r="D56">
        <f t="shared" ref="D56:D72" si="25">SIGN(A56-B56)</f>
        <v>0</v>
      </c>
      <c r="E56">
        <f t="shared" ref="E56:E59" si="26">IF(C56 &gt; 0,(_xlfn.RANK.AVG(C56,$C$43:$C$47,1)),0)</f>
        <v>0</v>
      </c>
      <c r="F56">
        <f t="shared" ref="F56:F59" si="27">IF(D56 &gt; 0, E56, 0)</f>
        <v>0</v>
      </c>
      <c r="G56">
        <f t="shared" ref="G56:G59" si="28">IF(D56 &lt; 0, E56, 0)</f>
        <v>0</v>
      </c>
      <c r="I56" t="s">
        <v>57</v>
      </c>
    </row>
    <row r="57" spans="1:10" ht="15" thickBot="1">
      <c r="A57">
        <v>0.32701047812340001</v>
      </c>
      <c r="B57">
        <v>0.32701047812340001</v>
      </c>
      <c r="C57">
        <f t="shared" si="24"/>
        <v>0</v>
      </c>
      <c r="D57">
        <f t="shared" si="25"/>
        <v>0</v>
      </c>
      <c r="E57">
        <f t="shared" si="26"/>
        <v>0</v>
      </c>
      <c r="F57">
        <f t="shared" si="27"/>
        <v>0</v>
      </c>
      <c r="G57">
        <f t="shared" si="28"/>
        <v>0</v>
      </c>
      <c r="I57" s="15" t="s">
        <v>50</v>
      </c>
      <c r="J57" s="16"/>
    </row>
    <row r="58" spans="1:10">
      <c r="A58">
        <v>0.32701047812340001</v>
      </c>
      <c r="B58">
        <v>0.32701047812340001</v>
      </c>
      <c r="C58">
        <f t="shared" si="24"/>
        <v>0</v>
      </c>
      <c r="D58">
        <f t="shared" si="25"/>
        <v>0</v>
      </c>
      <c r="E58">
        <f t="shared" si="26"/>
        <v>0</v>
      </c>
      <c r="F58">
        <f t="shared" si="27"/>
        <v>0</v>
      </c>
      <c r="G58">
        <f t="shared" si="28"/>
        <v>0</v>
      </c>
      <c r="I58" s="7" t="s">
        <v>51</v>
      </c>
      <c r="J58" s="8">
        <f>COUNT(C57:C61)</f>
        <v>3</v>
      </c>
    </row>
    <row r="59" spans="1:10">
      <c r="A59">
        <v>0.32701047812340001</v>
      </c>
      <c r="B59">
        <v>0.32701047812340001</v>
      </c>
      <c r="C59">
        <f t="shared" si="24"/>
        <v>0</v>
      </c>
      <c r="D59">
        <f t="shared" si="25"/>
        <v>0</v>
      </c>
      <c r="E59">
        <f t="shared" si="26"/>
        <v>0</v>
      </c>
      <c r="F59">
        <f t="shared" si="27"/>
        <v>0</v>
      </c>
      <c r="G59">
        <f t="shared" si="28"/>
        <v>0</v>
      </c>
      <c r="I59" s="9" t="s">
        <v>52</v>
      </c>
      <c r="J59" s="10">
        <f>MIN(F62:G62)</f>
        <v>0</v>
      </c>
    </row>
    <row r="60" spans="1:10">
      <c r="I60" s="11" t="s">
        <v>53</v>
      </c>
      <c r="J60" s="10">
        <f>(J58*(J58+1))/4</f>
        <v>3</v>
      </c>
    </row>
    <row r="61" spans="1:10">
      <c r="I61" s="11" t="s">
        <v>54</v>
      </c>
      <c r="J61" s="10">
        <f>SQRT((J58*(J58+1)*(2*J58+1))/24)</f>
        <v>1.8708286933869707</v>
      </c>
    </row>
    <row r="62" spans="1:10">
      <c r="I62" s="12" t="s">
        <v>55</v>
      </c>
      <c r="J62" s="13">
        <f>(J59-J60)/J61</f>
        <v>-1.6035674514745464</v>
      </c>
    </row>
    <row r="63" spans="1:10" ht="15" thickBot="1">
      <c r="I63" s="17" t="str">
        <f>IF(ABS(J62)&gt;1.65,"Signifikanter Unterschied", "Kein Signifikanter Unterschied")</f>
        <v>Kein Signifikanter Unterschied</v>
      </c>
      <c r="J63" s="18"/>
    </row>
    <row r="66" spans="1:10">
      <c r="I66" t="s">
        <v>47</v>
      </c>
    </row>
    <row r="67" spans="1:10" ht="15" thickBot="1">
      <c r="A67" t="s">
        <v>83</v>
      </c>
      <c r="I67" t="s">
        <v>48</v>
      </c>
    </row>
    <row r="68" spans="1:10" ht="15" thickBot="1">
      <c r="A68" s="5">
        <v>0.20370575201723801</v>
      </c>
      <c r="B68">
        <v>0.17905807495117099</v>
      </c>
      <c r="C68">
        <f t="shared" si="24"/>
        <v>2.464767706606702E-2</v>
      </c>
      <c r="D68">
        <f t="shared" si="25"/>
        <v>1</v>
      </c>
      <c r="E68">
        <f>IF(C68 &gt; 0,(_xlfn.RANK.AVG(C68,$C$68:$C$72,1)),0)</f>
        <v>5</v>
      </c>
      <c r="F68">
        <f>IF(D68 &gt; 0, E68, 0)</f>
        <v>5</v>
      </c>
      <c r="G68">
        <f>IF(D68 &lt; 0, E68, 0)</f>
        <v>0</v>
      </c>
      <c r="I68" s="15" t="s">
        <v>50</v>
      </c>
      <c r="J68" s="16"/>
    </row>
    <row r="69" spans="1:10">
      <c r="A69" s="1">
        <v>0.20370575201723801</v>
      </c>
      <c r="B69">
        <v>0.18878372105674801</v>
      </c>
      <c r="C69">
        <f t="shared" si="24"/>
        <v>1.4922030960489996E-2</v>
      </c>
      <c r="D69">
        <f t="shared" si="25"/>
        <v>1</v>
      </c>
      <c r="E69">
        <f t="shared" ref="E69:E72" si="29">IF(C69 &gt; 0,(_xlfn.RANK.AVG(C69,$C$68:$C$72,1)),0)</f>
        <v>3</v>
      </c>
      <c r="F69">
        <f t="shared" ref="F69:F72" si="30">IF(D69 &gt; 0, E69, 0)</f>
        <v>3</v>
      </c>
      <c r="G69">
        <f t="shared" ref="G69:G72" si="31">IF(D69 &lt; 0, E69, 0)</f>
        <v>0</v>
      </c>
      <c r="I69" s="7" t="s">
        <v>51</v>
      </c>
      <c r="J69" s="8">
        <f>COUNT(C68:C72)</f>
        <v>5</v>
      </c>
    </row>
    <row r="70" spans="1:10">
      <c r="A70">
        <v>0.20370575201723801</v>
      </c>
      <c r="B70">
        <v>0.189146851489704</v>
      </c>
      <c r="C70">
        <f t="shared" si="24"/>
        <v>1.4558900527534002E-2</v>
      </c>
      <c r="D70">
        <f t="shared" si="25"/>
        <v>1</v>
      </c>
      <c r="E70">
        <f t="shared" si="29"/>
        <v>2</v>
      </c>
      <c r="F70">
        <f t="shared" si="30"/>
        <v>2</v>
      </c>
      <c r="G70">
        <f t="shared" si="31"/>
        <v>0</v>
      </c>
      <c r="I70" s="9" t="s">
        <v>52</v>
      </c>
      <c r="J70" s="10">
        <f>MIN(F73:G73)</f>
        <v>0</v>
      </c>
    </row>
    <row r="71" spans="1:10">
      <c r="A71">
        <v>0.20370575201723801</v>
      </c>
      <c r="B71">
        <v>0.191816686867019</v>
      </c>
      <c r="C71">
        <f t="shared" si="24"/>
        <v>1.1889065150219008E-2</v>
      </c>
      <c r="D71">
        <f t="shared" si="25"/>
        <v>1</v>
      </c>
      <c r="E71">
        <f t="shared" si="29"/>
        <v>1</v>
      </c>
      <c r="F71">
        <f t="shared" si="30"/>
        <v>1</v>
      </c>
      <c r="G71">
        <f t="shared" si="31"/>
        <v>0</v>
      </c>
      <c r="I71" s="11" t="s">
        <v>53</v>
      </c>
      <c r="J71" s="10">
        <f>(J69*(J69+1))/4</f>
        <v>7.5</v>
      </c>
    </row>
    <row r="72" spans="1:10">
      <c r="A72">
        <v>0.20370575201723801</v>
      </c>
      <c r="B72">
        <v>0.18820954747080099</v>
      </c>
      <c r="C72">
        <f t="shared" si="24"/>
        <v>1.549620454643702E-2</v>
      </c>
      <c r="D72">
        <f t="shared" si="25"/>
        <v>1</v>
      </c>
      <c r="E72">
        <f t="shared" si="29"/>
        <v>4</v>
      </c>
      <c r="F72">
        <f t="shared" si="30"/>
        <v>4</v>
      </c>
      <c r="G72">
        <f t="shared" si="31"/>
        <v>0</v>
      </c>
      <c r="I72" s="11" t="s">
        <v>54</v>
      </c>
      <c r="J72" s="10">
        <f>SQRT((J69*(J69+1)*(2*J69+1))/24)</f>
        <v>3.7080992435478315</v>
      </c>
    </row>
    <row r="73" spans="1:10">
      <c r="F73">
        <f>SUM(F68:F72)</f>
        <v>15</v>
      </c>
      <c r="G73">
        <f>SUM(G68:G72)</f>
        <v>0</v>
      </c>
      <c r="I73" s="12" t="s">
        <v>55</v>
      </c>
      <c r="J73" s="13">
        <f>(J70-J71)/J72</f>
        <v>-2.0225995873897262</v>
      </c>
    </row>
    <row r="74" spans="1:10" ht="15" thickBot="1">
      <c r="I74" s="17" t="str">
        <f>IF(ABS(J73)&gt;1.65,"Signifikanter Unterschied", "Kein Signifikanter Unterschied")</f>
        <v>Signifikanter Unterschied</v>
      </c>
      <c r="J74" s="18"/>
    </row>
    <row r="77" spans="1:10">
      <c r="I77" t="s">
        <v>56</v>
      </c>
    </row>
    <row r="78" spans="1:10" ht="15" thickBot="1">
      <c r="A78" t="s">
        <v>82</v>
      </c>
      <c r="I78" t="s">
        <v>57</v>
      </c>
    </row>
    <row r="79" spans="1:10" ht="15" thickBot="1">
      <c r="A79" s="5">
        <v>0.27004257878381699</v>
      </c>
      <c r="B79">
        <v>0.27310972532382999</v>
      </c>
      <c r="C79">
        <f t="shared" ref="C79:C83" si="32">ABS(A79-B79)</f>
        <v>3.0671465400129994E-3</v>
      </c>
      <c r="D79">
        <f t="shared" ref="D79:D83" si="33">SIGN(A79-B79)</f>
        <v>-1</v>
      </c>
      <c r="E79">
        <f>IF(C79 &gt; 0,(_xlfn.RANK.AVG(C79,$C$79:$C$83,1)),0)</f>
        <v>4</v>
      </c>
      <c r="F79">
        <f>IF(D79 &gt; 0, E79, 0)</f>
        <v>0</v>
      </c>
      <c r="G79">
        <f>IF(D79 &lt; 0, E79, 0)</f>
        <v>4</v>
      </c>
      <c r="I79" s="15" t="s">
        <v>50</v>
      </c>
      <c r="J79" s="16"/>
    </row>
    <row r="80" spans="1:10">
      <c r="A80" s="1">
        <v>0.27004257878381699</v>
      </c>
      <c r="B80">
        <v>0.26985242681611199</v>
      </c>
      <c r="C80">
        <f t="shared" si="32"/>
        <v>1.9015196770499898E-4</v>
      </c>
      <c r="D80">
        <f t="shared" si="33"/>
        <v>1</v>
      </c>
      <c r="E80">
        <f t="shared" ref="E80:E83" si="34">IF(C80 &gt; 0,(_xlfn.RANK.AVG(C80,$C$79:$C$83,1)),0)</f>
        <v>2</v>
      </c>
      <c r="F80">
        <f t="shared" ref="F80:F83" si="35">IF(D80 &gt; 0, E80, 0)</f>
        <v>2</v>
      </c>
      <c r="G80">
        <f t="shared" ref="G80:G83" si="36">IF(D80 &lt; 0, E80, 0)</f>
        <v>0</v>
      </c>
      <c r="I80" s="7" t="s">
        <v>51</v>
      </c>
      <c r="J80" s="8">
        <f>COUNT(C79:C83)</f>
        <v>5</v>
      </c>
    </row>
    <row r="81" spans="1:10">
      <c r="A81">
        <v>0.27004257878381699</v>
      </c>
      <c r="B81">
        <v>0.27334211884281001</v>
      </c>
      <c r="C81">
        <f t="shared" si="32"/>
        <v>3.2995400589930224E-3</v>
      </c>
      <c r="D81">
        <f t="shared" si="33"/>
        <v>-1</v>
      </c>
      <c r="E81">
        <f t="shared" si="34"/>
        <v>5</v>
      </c>
      <c r="F81">
        <f t="shared" si="35"/>
        <v>0</v>
      </c>
      <c r="G81">
        <f t="shared" si="36"/>
        <v>5</v>
      </c>
      <c r="I81" s="9" t="s">
        <v>52</v>
      </c>
      <c r="J81" s="10">
        <f>MIN(F84:G84)</f>
        <v>5</v>
      </c>
    </row>
    <row r="82" spans="1:10">
      <c r="A82">
        <v>0.27004257878381699</v>
      </c>
      <c r="B82">
        <v>0.26930477635168099</v>
      </c>
      <c r="C82">
        <f t="shared" si="32"/>
        <v>7.3780243213600327E-4</v>
      </c>
      <c r="D82">
        <f t="shared" si="33"/>
        <v>1</v>
      </c>
      <c r="E82">
        <f t="shared" si="34"/>
        <v>3</v>
      </c>
      <c r="F82">
        <f t="shared" si="35"/>
        <v>3</v>
      </c>
      <c r="G82">
        <f t="shared" si="36"/>
        <v>0</v>
      </c>
      <c r="I82" s="11" t="s">
        <v>53</v>
      </c>
      <c r="J82" s="10">
        <f>(J80*(J80+1))/4</f>
        <v>7.5</v>
      </c>
    </row>
    <row r="83" spans="1:10">
      <c r="A83">
        <v>0.27004257878381699</v>
      </c>
      <c r="B83">
        <v>0.27013770475767102</v>
      </c>
      <c r="C83">
        <f t="shared" si="32"/>
        <v>9.5125973854026658E-5</v>
      </c>
      <c r="D83">
        <f t="shared" si="33"/>
        <v>-1</v>
      </c>
      <c r="E83">
        <f t="shared" si="34"/>
        <v>1</v>
      </c>
      <c r="F83">
        <f t="shared" si="35"/>
        <v>0</v>
      </c>
      <c r="G83">
        <f t="shared" si="36"/>
        <v>1</v>
      </c>
      <c r="I83" s="11" t="s">
        <v>54</v>
      </c>
      <c r="J83" s="10">
        <f>SQRT((J80*(J80+1)*(2*J80+1))/24)</f>
        <v>3.7080992435478315</v>
      </c>
    </row>
    <row r="84" spans="1:10">
      <c r="F84">
        <f>SUM(F79:F83)</f>
        <v>5</v>
      </c>
      <c r="G84">
        <f>SUM(G79:G83)</f>
        <v>10</v>
      </c>
      <c r="I84" s="12" t="s">
        <v>55</v>
      </c>
      <c r="J84" s="13">
        <f>(J81-J82)/J83</f>
        <v>-0.67419986246324204</v>
      </c>
    </row>
    <row r="85" spans="1:10" ht="15" thickBot="1">
      <c r="I85" s="17" t="str">
        <f>IF(ABS(J84)&gt;1.65,"Signifikanter Unterschied", "Kein Signifikanter Unterschied")</f>
        <v>Kein Signifikanter Unterschied</v>
      </c>
      <c r="J85" s="18"/>
    </row>
    <row r="90" spans="1:10">
      <c r="I90" t="s">
        <v>47</v>
      </c>
    </row>
    <row r="91" spans="1:10" ht="15" thickBot="1">
      <c r="A91" t="s">
        <v>86</v>
      </c>
      <c r="I91" t="s">
        <v>48</v>
      </c>
    </row>
    <row r="92" spans="1:10" ht="15" thickBot="1">
      <c r="A92" s="5">
        <v>0.177431645860958</v>
      </c>
      <c r="B92">
        <v>0.174382487199672</v>
      </c>
      <c r="C92">
        <f t="shared" ref="C92:C96" si="37">ABS(A92-B92)</f>
        <v>3.0491586612859944E-3</v>
      </c>
      <c r="D92">
        <f t="shared" ref="D92:D96" si="38">SIGN(A92-B92)</f>
        <v>1</v>
      </c>
      <c r="E92">
        <f>IF(C92 &gt; 0,(_xlfn.RANK.AVG(C92,$C$92:$C$96,1)),0)</f>
        <v>2</v>
      </c>
      <c r="F92">
        <f>IF(D92 &gt; 0, E92, 0)</f>
        <v>2</v>
      </c>
      <c r="G92">
        <f>IF(D92 &lt; 0, E92, 0)</f>
        <v>0</v>
      </c>
      <c r="I92" s="15" t="s">
        <v>50</v>
      </c>
      <c r="J92" s="16"/>
    </row>
    <row r="93" spans="1:10">
      <c r="A93" s="1">
        <v>0.182943880166445</v>
      </c>
      <c r="B93">
        <v>0.174566896475365</v>
      </c>
      <c r="C93">
        <f t="shared" si="37"/>
        <v>8.3769836910800033E-3</v>
      </c>
      <c r="D93">
        <f t="shared" si="38"/>
        <v>1</v>
      </c>
      <c r="E93">
        <f t="shared" ref="E93:E96" si="39">IF(C93 &gt; 0,(_xlfn.RANK.AVG(C93,$C$92:$C$96,1)),0)</f>
        <v>3</v>
      </c>
      <c r="F93">
        <f t="shared" ref="F93:F96" si="40">IF(D93 &gt; 0, E93, 0)</f>
        <v>3</v>
      </c>
      <c r="G93">
        <f t="shared" ref="G93:G96" si="41">IF(D93 &lt; 0, E93, 0)</f>
        <v>0</v>
      </c>
      <c r="I93" s="7" t="s">
        <v>51</v>
      </c>
      <c r="J93" s="8">
        <f>COUNT(C92:C96)</f>
        <v>5</v>
      </c>
    </row>
    <row r="94" spans="1:10">
      <c r="A94" s="5">
        <v>0.18386191731594501</v>
      </c>
      <c r="B94">
        <v>0.17272960491386</v>
      </c>
      <c r="C94">
        <f t="shared" si="37"/>
        <v>1.1132312402085009E-2</v>
      </c>
      <c r="D94">
        <f t="shared" si="38"/>
        <v>1</v>
      </c>
      <c r="E94">
        <f t="shared" si="39"/>
        <v>4</v>
      </c>
      <c r="F94">
        <f t="shared" si="40"/>
        <v>4</v>
      </c>
      <c r="G94">
        <f t="shared" si="41"/>
        <v>0</v>
      </c>
      <c r="I94" s="9" t="s">
        <v>52</v>
      </c>
      <c r="J94" s="10">
        <f>MIN(F97:G97)</f>
        <v>0</v>
      </c>
    </row>
    <row r="95" spans="1:10">
      <c r="A95" s="5">
        <v>0.190207358542545</v>
      </c>
      <c r="B95">
        <v>0.16992873729012301</v>
      </c>
      <c r="C95">
        <f t="shared" si="37"/>
        <v>2.0278621252421997E-2</v>
      </c>
      <c r="D95">
        <f t="shared" si="38"/>
        <v>1</v>
      </c>
      <c r="E95">
        <f t="shared" si="39"/>
        <v>5</v>
      </c>
      <c r="F95">
        <f t="shared" si="40"/>
        <v>5</v>
      </c>
      <c r="G95">
        <f t="shared" si="41"/>
        <v>0</v>
      </c>
      <c r="I95" s="11" t="s">
        <v>53</v>
      </c>
      <c r="J95" s="10">
        <f>(J93*(J93+1))/4</f>
        <v>7.5</v>
      </c>
    </row>
    <row r="96" spans="1:10">
      <c r="A96" s="5">
        <v>0.17932066944424799</v>
      </c>
      <c r="B96">
        <v>0.17720702660148999</v>
      </c>
      <c r="C96">
        <f t="shared" si="37"/>
        <v>2.1136428427580012E-3</v>
      </c>
      <c r="D96">
        <f t="shared" si="38"/>
        <v>1</v>
      </c>
      <c r="E96">
        <f t="shared" si="39"/>
        <v>1</v>
      </c>
      <c r="F96">
        <f t="shared" si="40"/>
        <v>1</v>
      </c>
      <c r="G96">
        <f t="shared" si="41"/>
        <v>0</v>
      </c>
      <c r="I96" s="11" t="s">
        <v>54</v>
      </c>
      <c r="J96" s="10">
        <f>SQRT((J93*(J93+1)*(2*J93+1))/24)</f>
        <v>3.7080992435478315</v>
      </c>
    </row>
    <row r="97" spans="1:10">
      <c r="F97">
        <f>SUM(F92:F96)</f>
        <v>15</v>
      </c>
      <c r="G97">
        <f>SUM(G92:G96)</f>
        <v>0</v>
      </c>
      <c r="I97" s="12" t="s">
        <v>55</v>
      </c>
      <c r="J97" s="13">
        <f>(J94-J95)/J96</f>
        <v>-2.0225995873897262</v>
      </c>
    </row>
    <row r="98" spans="1:10" ht="15" thickBot="1">
      <c r="I98" s="17" t="str">
        <f>IF(ABS(J97)&gt;1.65,"Signifikanter Unterschied", "Kein Signifikanter Unterschied")</f>
        <v>Signifikanter Unterschied</v>
      </c>
      <c r="J98" s="18"/>
    </row>
    <row r="101" spans="1:10">
      <c r="I101" t="s">
        <v>47</v>
      </c>
    </row>
    <row r="102" spans="1:10" ht="15" thickBot="1">
      <c r="A102" t="s">
        <v>87</v>
      </c>
      <c r="I102" t="s">
        <v>48</v>
      </c>
    </row>
    <row r="103" spans="1:10" ht="15" thickBot="1">
      <c r="A103" s="5">
        <v>0.17634227696242399</v>
      </c>
      <c r="B103">
        <v>0.16463829453223799</v>
      </c>
      <c r="C103">
        <f t="shared" ref="C103:C107" si="42">ABS(A103-B103)</f>
        <v>1.1703982430186E-2</v>
      </c>
      <c r="D103">
        <f t="shared" ref="D103:D107" si="43">SIGN(A103-B103)</f>
        <v>1</v>
      </c>
      <c r="E103">
        <f>IF(C103 &gt; 0,(_xlfn.RANK.AVG(C103,$C$103:$C$107,1)),0)</f>
        <v>1</v>
      </c>
      <c r="F103">
        <f>IF(D103 &gt; 0, E103, 0)</f>
        <v>1</v>
      </c>
      <c r="G103">
        <f>IF(D103 &lt; 0, E103, 0)</f>
        <v>0</v>
      </c>
      <c r="I103" s="15" t="s">
        <v>50</v>
      </c>
      <c r="J103" s="16"/>
    </row>
    <row r="104" spans="1:10">
      <c r="A104" s="1">
        <v>0.176750376454405</v>
      </c>
      <c r="B104">
        <v>0.159869108076203</v>
      </c>
      <c r="C104">
        <f t="shared" si="42"/>
        <v>1.6881268378202002E-2</v>
      </c>
      <c r="D104">
        <f t="shared" si="43"/>
        <v>1</v>
      </c>
      <c r="E104">
        <f t="shared" ref="E104:E107" si="44">IF(C104 &gt; 0,(_xlfn.RANK.AVG(C104,$C$103:$C$107,1)),0)</f>
        <v>4</v>
      </c>
      <c r="F104">
        <f t="shared" ref="F104:F107" si="45">IF(D104 &gt; 0, E104, 0)</f>
        <v>4</v>
      </c>
      <c r="G104">
        <f t="shared" ref="G104:G107" si="46">IF(D104 &lt; 0, E104, 0)</f>
        <v>0</v>
      </c>
      <c r="I104" s="7" t="s">
        <v>51</v>
      </c>
      <c r="J104" s="8">
        <f>COUNT(C103:C107)</f>
        <v>5</v>
      </c>
    </row>
    <row r="105" spans="1:10">
      <c r="A105" s="5">
        <v>0.17673930567913801</v>
      </c>
      <c r="B105">
        <v>0.16461061387616399</v>
      </c>
      <c r="C105">
        <f t="shared" si="42"/>
        <v>1.2128691802974018E-2</v>
      </c>
      <c r="D105">
        <f t="shared" si="43"/>
        <v>1</v>
      </c>
      <c r="E105">
        <f t="shared" si="44"/>
        <v>2</v>
      </c>
      <c r="F105">
        <f t="shared" si="45"/>
        <v>2</v>
      </c>
      <c r="G105">
        <f t="shared" si="46"/>
        <v>0</v>
      </c>
      <c r="I105" s="9" t="s">
        <v>52</v>
      </c>
      <c r="J105" s="10">
        <f>MIN(F108:G108)</f>
        <v>0</v>
      </c>
    </row>
    <row r="106" spans="1:10">
      <c r="A106" s="5">
        <v>0.177272019030142</v>
      </c>
      <c r="B106">
        <v>0.164318382588138</v>
      </c>
      <c r="C106">
        <f t="shared" si="42"/>
        <v>1.2953636442004007E-2</v>
      </c>
      <c r="D106">
        <f t="shared" si="43"/>
        <v>1</v>
      </c>
      <c r="E106">
        <f t="shared" si="44"/>
        <v>3</v>
      </c>
      <c r="F106">
        <f t="shared" si="45"/>
        <v>3</v>
      </c>
      <c r="G106">
        <f t="shared" si="46"/>
        <v>0</v>
      </c>
      <c r="I106" s="11" t="s">
        <v>53</v>
      </c>
      <c r="J106" s="10">
        <f>(J104*(J104+1))/4</f>
        <v>7.5</v>
      </c>
    </row>
    <row r="107" spans="1:10">
      <c r="A107" s="5">
        <v>0.17701880114272001</v>
      </c>
      <c r="B107">
        <v>0.15843902759682099</v>
      </c>
      <c r="C107">
        <f t="shared" si="42"/>
        <v>1.8579773545899014E-2</v>
      </c>
      <c r="D107">
        <f t="shared" si="43"/>
        <v>1</v>
      </c>
      <c r="E107">
        <f t="shared" si="44"/>
        <v>5</v>
      </c>
      <c r="F107">
        <f t="shared" si="45"/>
        <v>5</v>
      </c>
      <c r="G107">
        <f t="shared" si="46"/>
        <v>0</v>
      </c>
      <c r="I107" s="11" t="s">
        <v>54</v>
      </c>
      <c r="J107" s="10">
        <f>SQRT((J104*(J104+1)*(2*J104+1))/24)</f>
        <v>3.7080992435478315</v>
      </c>
    </row>
    <row r="108" spans="1:10">
      <c r="F108">
        <f>SUM(F103:F107)</f>
        <v>15</v>
      </c>
      <c r="G108">
        <f>SUM(G103:G107)</f>
        <v>0</v>
      </c>
      <c r="I108" s="12" t="s">
        <v>55</v>
      </c>
      <c r="J108" s="13">
        <f>(J105-J106)/J107</f>
        <v>-2.0225995873897262</v>
      </c>
    </row>
    <row r="109" spans="1:10" ht="15" thickBot="1">
      <c r="I109" s="17" t="str">
        <f>IF(ABS(J108)&gt;1.65,"Signifikanter Unterschied", "Kein Signifikanter Unterschied")</f>
        <v>Signifikanter Unterschied</v>
      </c>
      <c r="J109" s="18"/>
    </row>
  </sheetData>
  <mergeCells count="20">
    <mergeCell ref="I92:J92"/>
    <mergeCell ref="I98:J98"/>
    <mergeCell ref="I103:J103"/>
    <mergeCell ref="I109:J109"/>
    <mergeCell ref="I33:J33"/>
    <mergeCell ref="I39:J39"/>
    <mergeCell ref="I45:J45"/>
    <mergeCell ref="I51:J51"/>
    <mergeCell ref="I4:J4"/>
    <mergeCell ref="I10:J10"/>
    <mergeCell ref="I23:J23"/>
    <mergeCell ref="I29:J29"/>
    <mergeCell ref="I13:J13"/>
    <mergeCell ref="I19:J19"/>
    <mergeCell ref="I79:J79"/>
    <mergeCell ref="I85:J85"/>
    <mergeCell ref="I57:J57"/>
    <mergeCell ref="I63:J63"/>
    <mergeCell ref="I68:J68"/>
    <mergeCell ref="I74:J74"/>
  </mergeCells>
  <conditionalFormatting sqref="I10">
    <cfRule type="cellIs" dxfId="33" priority="29" operator="equal">
      <formula>"Kein Signifikanter Unterschied"</formula>
    </cfRule>
    <cfRule type="cellIs" dxfId="32" priority="30" operator="equal">
      <formula>"Signifikanter Unterschied"</formula>
    </cfRule>
  </conditionalFormatting>
  <conditionalFormatting sqref="I29">
    <cfRule type="cellIs" dxfId="31" priority="25" operator="equal">
      <formula>"Kein Signifikanter Unterschied"</formula>
    </cfRule>
    <cfRule type="cellIs" dxfId="30" priority="26" operator="equal">
      <formula>"Signifikanter Unterschied"</formula>
    </cfRule>
  </conditionalFormatting>
  <conditionalFormatting sqref="I39">
    <cfRule type="cellIs" dxfId="29" priority="17" operator="equal">
      <formula>"Kein Signifikanter Unterschied"</formula>
    </cfRule>
    <cfRule type="cellIs" dxfId="28" priority="18" operator="equal">
      <formula>"Signifikanter Unterschied"</formula>
    </cfRule>
  </conditionalFormatting>
  <conditionalFormatting sqref="I51">
    <cfRule type="cellIs" dxfId="27" priority="15" operator="equal">
      <formula>"Kein Signifikanter Unterschied"</formula>
    </cfRule>
    <cfRule type="cellIs" dxfId="26" priority="16" operator="equal">
      <formula>"Signifikanter Unterschied"</formula>
    </cfRule>
  </conditionalFormatting>
  <conditionalFormatting sqref="I19">
    <cfRule type="cellIs" dxfId="25" priority="13" operator="equal">
      <formula>"Kein Signifikanter Unterschied"</formula>
    </cfRule>
    <cfRule type="cellIs" dxfId="24" priority="14" operator="equal">
      <formula>"Signifikanter Unterschied"</formula>
    </cfRule>
  </conditionalFormatting>
  <conditionalFormatting sqref="I63">
    <cfRule type="cellIs" dxfId="23" priority="11" operator="equal">
      <formula>"Kein Signifikanter Unterschied"</formula>
    </cfRule>
    <cfRule type="cellIs" dxfId="22" priority="12" operator="equal">
      <formula>"Signifikanter Unterschied"</formula>
    </cfRule>
  </conditionalFormatting>
  <conditionalFormatting sqref="I85">
    <cfRule type="cellIs" dxfId="21" priority="5" operator="equal">
      <formula>"Kein Signifikanter Unterschied"</formula>
    </cfRule>
    <cfRule type="cellIs" dxfId="20" priority="6" operator="equal">
      <formula>"Signifikanter Unterschied"</formula>
    </cfRule>
  </conditionalFormatting>
  <conditionalFormatting sqref="I74">
    <cfRule type="cellIs" dxfId="19" priority="9" operator="equal">
      <formula>"Kein Signifikanter Unterschied"</formula>
    </cfRule>
    <cfRule type="cellIs" dxfId="18" priority="10" operator="equal">
      <formula>"Signifikanter Unterschied"</formula>
    </cfRule>
  </conditionalFormatting>
  <conditionalFormatting sqref="I98">
    <cfRule type="cellIs" dxfId="3" priority="3" operator="equal">
      <formula>"Kein Signifikanter Unterschied"</formula>
    </cfRule>
    <cfRule type="cellIs" dxfId="2" priority="4" operator="equal">
      <formula>"Signifikanter Unterschied"</formula>
    </cfRule>
  </conditionalFormatting>
  <conditionalFormatting sqref="I109">
    <cfRule type="cellIs" dxfId="1" priority="1" operator="equal">
      <formula>"Kein Signifikanter Unterschied"</formula>
    </cfRule>
    <cfRule type="cellIs" dxfId="0" priority="2" operator="equal">
      <formula>"Signifikanter Unterschied"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EBCB1-8165-4FC3-968F-73EE19C88AAF}">
  <dimension ref="A1:J70"/>
  <sheetViews>
    <sheetView workbookViewId="0">
      <selection activeCell="K65" sqref="K65"/>
    </sheetView>
  </sheetViews>
  <sheetFormatPr baseColWidth="10" defaultRowHeight="14.4"/>
  <sheetData>
    <row r="1" spans="1:10">
      <c r="A1" t="s">
        <v>33</v>
      </c>
      <c r="I1" t="s">
        <v>61</v>
      </c>
    </row>
    <row r="2" spans="1:10" ht="15" thickBot="1">
      <c r="A2" t="s">
        <v>58</v>
      </c>
      <c r="B2" t="s">
        <v>59</v>
      </c>
      <c r="C2" t="s">
        <v>42</v>
      </c>
      <c r="D2" t="s">
        <v>43</v>
      </c>
      <c r="E2" t="s">
        <v>44</v>
      </c>
      <c r="F2" t="s">
        <v>46</v>
      </c>
      <c r="G2" t="s">
        <v>45</v>
      </c>
      <c r="I2" t="s">
        <v>62</v>
      </c>
    </row>
    <row r="3" spans="1:10" ht="15" thickBot="1">
      <c r="A3">
        <v>0.38132807363576499</v>
      </c>
      <c r="B3" s="5">
        <v>0.37343852728468102</v>
      </c>
      <c r="C3">
        <f>ABS(A3-B3)</f>
        <v>7.8895463510839647E-3</v>
      </c>
      <c r="D3">
        <f>SIGN(A3-B3)</f>
        <v>1</v>
      </c>
      <c r="E3">
        <f>IF(C3 &gt; 0,(_xlfn.RANK.AVG(C3,$C$3:$C$8,1)),0)</f>
        <v>2</v>
      </c>
      <c r="F3">
        <f>IF(D3 &gt; 0, E3, 0)</f>
        <v>2</v>
      </c>
      <c r="G3">
        <f>IF(D3 &lt; 0, E3, 0)</f>
        <v>0</v>
      </c>
      <c r="I3" s="15" t="s">
        <v>50</v>
      </c>
      <c r="J3" s="16"/>
    </row>
    <row r="4" spans="1:10">
      <c r="A4">
        <v>0.39907955292570602</v>
      </c>
      <c r="B4" s="5">
        <v>0.417241946088099</v>
      </c>
      <c r="C4">
        <f t="shared" ref="C4:C7" si="0">ABS(A4-B4)</f>
        <v>1.8162393162392987E-2</v>
      </c>
      <c r="D4">
        <f t="shared" ref="D4:D7" si="1">SIGN(A4-B4)</f>
        <v>-1</v>
      </c>
      <c r="E4">
        <f t="shared" ref="E4:E7" si="2">IF(C4 &gt; 0,(_xlfn.RANK.AVG(C4,$C$3:$C$8,1)),0)</f>
        <v>4.5</v>
      </c>
      <c r="F4">
        <f t="shared" ref="F4:F7" si="3">IF(D4 &gt; 0, E4, 0)</f>
        <v>0</v>
      </c>
      <c r="G4">
        <f t="shared" ref="G4:G7" si="4">IF(D4 &lt; 0, E4, 0)</f>
        <v>4.5</v>
      </c>
      <c r="I4" s="7" t="s">
        <v>51</v>
      </c>
      <c r="J4" s="8">
        <f>COUNT(C3:C7)</f>
        <v>5</v>
      </c>
    </row>
    <row r="5" spans="1:10">
      <c r="A5">
        <v>0.394230769230769</v>
      </c>
      <c r="B5" s="5">
        <v>0.39907955292570602</v>
      </c>
      <c r="C5">
        <f t="shared" si="0"/>
        <v>4.84878369493702E-3</v>
      </c>
      <c r="D5">
        <f t="shared" si="1"/>
        <v>-1</v>
      </c>
      <c r="E5">
        <f t="shared" si="2"/>
        <v>1</v>
      </c>
      <c r="F5">
        <f t="shared" si="3"/>
        <v>0</v>
      </c>
      <c r="G5">
        <f t="shared" si="4"/>
        <v>1</v>
      </c>
      <c r="I5" s="9" t="s">
        <v>52</v>
      </c>
      <c r="J5" s="10">
        <f>MIN(F8:G8)</f>
        <v>5</v>
      </c>
    </row>
    <row r="6" spans="1:10">
      <c r="A6">
        <v>0.40146285338593002</v>
      </c>
      <c r="B6" s="5">
        <v>0.38823142669296501</v>
      </c>
      <c r="C6">
        <f t="shared" si="0"/>
        <v>1.3231426692965009E-2</v>
      </c>
      <c r="D6">
        <f t="shared" si="1"/>
        <v>1</v>
      </c>
      <c r="E6">
        <f t="shared" si="2"/>
        <v>3</v>
      </c>
      <c r="F6">
        <f t="shared" si="3"/>
        <v>3</v>
      </c>
      <c r="G6">
        <f t="shared" si="4"/>
        <v>0</v>
      </c>
      <c r="I6" s="11" t="s">
        <v>53</v>
      </c>
      <c r="J6" s="10">
        <f>(J4*(J4+1))/4</f>
        <v>7.5</v>
      </c>
    </row>
    <row r="7" spans="1:10">
      <c r="A7">
        <v>0.374013806706114</v>
      </c>
      <c r="B7" s="5">
        <v>0.39217619986850699</v>
      </c>
      <c r="C7">
        <f t="shared" si="0"/>
        <v>1.8162393162392987E-2</v>
      </c>
      <c r="D7">
        <f t="shared" si="1"/>
        <v>-1</v>
      </c>
      <c r="E7">
        <f t="shared" si="2"/>
        <v>4.5</v>
      </c>
      <c r="F7">
        <f t="shared" si="3"/>
        <v>0</v>
      </c>
      <c r="G7">
        <f t="shared" si="4"/>
        <v>4.5</v>
      </c>
      <c r="I7" s="11" t="s">
        <v>54</v>
      </c>
      <c r="J7" s="10">
        <f>SQRT((J4*(J4+1)*(2*J4+1))/24)</f>
        <v>3.7080992435478315</v>
      </c>
    </row>
    <row r="8" spans="1:10">
      <c r="F8">
        <f>SUM(F3:F7)</f>
        <v>5</v>
      </c>
      <c r="G8">
        <f>SUM(G3:G7)</f>
        <v>10</v>
      </c>
      <c r="I8" s="12" t="s">
        <v>55</v>
      </c>
      <c r="J8" s="13">
        <f>(J5-J6)/J7</f>
        <v>-0.67419986246324204</v>
      </c>
    </row>
    <row r="9" spans="1:10" ht="15" thickBot="1">
      <c r="I9" s="17" t="str">
        <f>IF(ABS(J8)&gt;1.65,"Signifikanter Unterschied", "Kein Signifikanter Unterschied")</f>
        <v>Kein Signifikanter Unterschied</v>
      </c>
      <c r="J9" s="18"/>
    </row>
    <row r="12" spans="1:10">
      <c r="A12" t="s">
        <v>34</v>
      </c>
      <c r="I12" t="s">
        <v>63</v>
      </c>
    </row>
    <row r="13" spans="1:10" ht="15" thickBot="1">
      <c r="A13" t="s">
        <v>58</v>
      </c>
      <c r="B13" t="s">
        <v>59</v>
      </c>
      <c r="C13" t="s">
        <v>42</v>
      </c>
      <c r="D13" t="s">
        <v>43</v>
      </c>
      <c r="E13" t="s">
        <v>44</v>
      </c>
      <c r="F13" t="s">
        <v>46</v>
      </c>
      <c r="G13" t="s">
        <v>45</v>
      </c>
      <c r="I13" t="s">
        <v>64</v>
      </c>
    </row>
    <row r="14" spans="1:10" ht="15" thickBot="1">
      <c r="A14">
        <v>0.41880341880341798</v>
      </c>
      <c r="B14" s="5">
        <v>0.39809335963182102</v>
      </c>
      <c r="C14">
        <f>ABS(A14-B14)</f>
        <v>2.0710059171596962E-2</v>
      </c>
      <c r="D14">
        <f>SIGN(A14-B14)</f>
        <v>1</v>
      </c>
      <c r="E14">
        <f>IF(C14 &gt; 0,(_xlfn.RANK.AVG(C14,$C$14:$C$18,1)),0)</f>
        <v>2</v>
      </c>
      <c r="F14">
        <f>IF(D14 &gt; 0, E14, 0)</f>
        <v>2</v>
      </c>
      <c r="G14">
        <f>IF(D14 &lt; 0, E14, 0)</f>
        <v>0</v>
      </c>
      <c r="I14" s="15" t="s">
        <v>50</v>
      </c>
      <c r="J14" s="16"/>
    </row>
    <row r="15" spans="1:10">
      <c r="A15">
        <v>0.39686061801446398</v>
      </c>
      <c r="B15" s="5">
        <v>0.41978961209730398</v>
      </c>
      <c r="C15">
        <f t="shared" ref="C15:C18" si="5">ABS(A15-B15)</f>
        <v>2.2928994082839993E-2</v>
      </c>
      <c r="D15">
        <f t="shared" ref="D15:D18" si="6">SIGN(A15-B15)</f>
        <v>-1</v>
      </c>
      <c r="E15">
        <f t="shared" ref="E15:E18" si="7">IF(C15 &gt; 0,(_xlfn.RANK.AVG(C15,$C$14:$C$18,1)),0)</f>
        <v>5</v>
      </c>
      <c r="F15">
        <f t="shared" ref="F15:F18" si="8">IF(D15 &gt; 0, E15, 0)</f>
        <v>0</v>
      </c>
      <c r="G15">
        <f t="shared" ref="G15:G18" si="9">IF(D15 &lt; 0, E15, 0)</f>
        <v>5</v>
      </c>
      <c r="I15" s="7" t="s">
        <v>51</v>
      </c>
      <c r="J15" s="8">
        <f>COUNT(C14:C18)</f>
        <v>5</v>
      </c>
    </row>
    <row r="16" spans="1:10">
      <c r="A16">
        <v>0.39784681130834898</v>
      </c>
      <c r="B16" s="5">
        <v>0.41978961209730398</v>
      </c>
      <c r="C16">
        <f t="shared" si="5"/>
        <v>2.1942800788954997E-2</v>
      </c>
      <c r="D16">
        <f t="shared" si="6"/>
        <v>-1</v>
      </c>
      <c r="E16">
        <f t="shared" si="7"/>
        <v>4</v>
      </c>
      <c r="F16">
        <f t="shared" si="8"/>
        <v>0</v>
      </c>
      <c r="G16">
        <f t="shared" si="9"/>
        <v>4</v>
      </c>
      <c r="I16" s="9" t="s">
        <v>52</v>
      </c>
      <c r="J16" s="10">
        <f>MIN(F19:G19)</f>
        <v>6</v>
      </c>
    </row>
    <row r="17" spans="1:10">
      <c r="A17">
        <v>0.41880341880341798</v>
      </c>
      <c r="B17" s="5">
        <v>0.39743589743589702</v>
      </c>
      <c r="C17">
        <f t="shared" si="5"/>
        <v>2.1367521367520959E-2</v>
      </c>
      <c r="D17">
        <f t="shared" si="6"/>
        <v>1</v>
      </c>
      <c r="E17">
        <f t="shared" si="7"/>
        <v>3</v>
      </c>
      <c r="F17">
        <f t="shared" si="8"/>
        <v>3</v>
      </c>
      <c r="G17">
        <f t="shared" si="9"/>
        <v>0</v>
      </c>
      <c r="I17" s="11" t="s">
        <v>53</v>
      </c>
      <c r="J17" s="10">
        <f>(J15*(J15+1))/4</f>
        <v>7.5</v>
      </c>
    </row>
    <row r="18" spans="1:10">
      <c r="A18">
        <v>0.39809335963182102</v>
      </c>
      <c r="B18" s="5">
        <v>0.39414858645627798</v>
      </c>
      <c r="C18">
        <f t="shared" si="5"/>
        <v>3.9447731755430371E-3</v>
      </c>
      <c r="D18">
        <f t="shared" si="6"/>
        <v>1</v>
      </c>
      <c r="E18">
        <f t="shared" si="7"/>
        <v>1</v>
      </c>
      <c r="F18">
        <f t="shared" si="8"/>
        <v>1</v>
      </c>
      <c r="G18">
        <f t="shared" si="9"/>
        <v>0</v>
      </c>
      <c r="I18" s="11" t="s">
        <v>54</v>
      </c>
      <c r="J18" s="10">
        <f>SQRT((J15*(J15+1)*(2*J15+1))/24)</f>
        <v>3.7080992435478315</v>
      </c>
    </row>
    <row r="19" spans="1:10">
      <c r="F19">
        <f>SUM(F14:F18)</f>
        <v>6</v>
      </c>
      <c r="G19">
        <f>SUM(G14:G18)</f>
        <v>9</v>
      </c>
      <c r="I19" s="12" t="s">
        <v>55</v>
      </c>
      <c r="J19" s="13">
        <f>(J16-J17)/J18</f>
        <v>-0.40451991747794525</v>
      </c>
    </row>
    <row r="20" spans="1:10" ht="15" thickBot="1">
      <c r="I20" s="17" t="str">
        <f>IF(ABS(J19)&gt;1.65,"Signifikanter Unterschied", "Kein Signifikanter Unterschied")</f>
        <v>Kein Signifikanter Unterschied</v>
      </c>
      <c r="J20" s="18"/>
    </row>
    <row r="22" spans="1:10">
      <c r="I22" t="s">
        <v>65</v>
      </c>
    </row>
    <row r="23" spans="1:10" ht="15" thickBot="1">
      <c r="A23" t="s">
        <v>33</v>
      </c>
      <c r="B23" t="s">
        <v>34</v>
      </c>
      <c r="C23" t="s">
        <v>42</v>
      </c>
      <c r="D23" t="s">
        <v>43</v>
      </c>
      <c r="E23" t="s">
        <v>44</v>
      </c>
      <c r="F23" t="s">
        <v>46</v>
      </c>
      <c r="G23" t="s">
        <v>45</v>
      </c>
      <c r="I23" t="s">
        <v>66</v>
      </c>
    </row>
    <row r="24" spans="1:10" ht="15" thickBot="1">
      <c r="A24">
        <v>0.38132807363576499</v>
      </c>
      <c r="B24">
        <v>0.41880341880341798</v>
      </c>
      <c r="C24">
        <f>ABS(A24-B24)</f>
        <v>3.7475345167652996E-2</v>
      </c>
      <c r="D24">
        <f>SIGN(A24-B24)</f>
        <v>-1</v>
      </c>
      <c r="E24">
        <f>IF(C24 &gt; 0,(_xlfn.RANK.AVG(C24,$C$24:$C$28,1)),0)</f>
        <v>5</v>
      </c>
      <c r="F24">
        <f>IF(D24 &gt; 0, E24, 0)</f>
        <v>0</v>
      </c>
      <c r="G24">
        <f>IF(D24 &lt; 0, E24, 0)</f>
        <v>5</v>
      </c>
      <c r="I24" s="15" t="s">
        <v>50</v>
      </c>
      <c r="J24" s="16"/>
    </row>
    <row r="25" spans="1:10">
      <c r="A25">
        <v>0.39907955292570602</v>
      </c>
      <c r="B25">
        <v>0.39686061801446398</v>
      </c>
      <c r="C25">
        <f t="shared" ref="C25:C28" si="10">ABS(A25-B25)</f>
        <v>2.218934911242032E-3</v>
      </c>
      <c r="D25">
        <f t="shared" ref="D25:D28" si="11">SIGN(A25-B25)</f>
        <v>1</v>
      </c>
      <c r="E25">
        <f t="shared" ref="E25:E28" si="12">IF(C25 &gt; 0,(_xlfn.RANK.AVG(C25,$C$24:$C$28,1)),0)</f>
        <v>1</v>
      </c>
      <c r="F25">
        <f t="shared" ref="F25:F28" si="13">IF(D25 &gt; 0, E25, 0)</f>
        <v>1</v>
      </c>
      <c r="G25">
        <f t="shared" ref="G25:G28" si="14">IF(D25 &lt; 0, E25, 0)</f>
        <v>0</v>
      </c>
      <c r="I25" s="7" t="s">
        <v>51</v>
      </c>
      <c r="J25" s="8">
        <f>COUNT(C24:C28)</f>
        <v>5</v>
      </c>
    </row>
    <row r="26" spans="1:10">
      <c r="A26">
        <v>0.394230769230769</v>
      </c>
      <c r="B26">
        <v>0.39784681130834898</v>
      </c>
      <c r="C26">
        <f t="shared" si="10"/>
        <v>3.616042077579984E-3</v>
      </c>
      <c r="D26">
        <f t="shared" si="11"/>
        <v>-1</v>
      </c>
      <c r="E26">
        <f t="shared" si="12"/>
        <v>2</v>
      </c>
      <c r="F26">
        <f t="shared" si="13"/>
        <v>0</v>
      </c>
      <c r="G26">
        <f t="shared" si="14"/>
        <v>2</v>
      </c>
      <c r="I26" s="9" t="s">
        <v>52</v>
      </c>
      <c r="J26" s="10">
        <f>MIN(F29:G29)</f>
        <v>1</v>
      </c>
    </row>
    <row r="27" spans="1:10">
      <c r="A27">
        <v>0.40146285338593002</v>
      </c>
      <c r="B27">
        <v>0.41880341880341798</v>
      </c>
      <c r="C27">
        <f t="shared" si="10"/>
        <v>1.7340565417487963E-2</v>
      </c>
      <c r="D27">
        <f t="shared" si="11"/>
        <v>-1</v>
      </c>
      <c r="E27">
        <f t="shared" si="12"/>
        <v>3</v>
      </c>
      <c r="F27">
        <f t="shared" si="13"/>
        <v>0</v>
      </c>
      <c r="G27">
        <f t="shared" si="14"/>
        <v>3</v>
      </c>
      <c r="I27" s="11" t="s">
        <v>53</v>
      </c>
      <c r="J27" s="10">
        <f>(J25*(J25+1))/4</f>
        <v>7.5</v>
      </c>
    </row>
    <row r="28" spans="1:10">
      <c r="A28">
        <v>0.374013806706114</v>
      </c>
      <c r="B28">
        <v>0.39809335963182102</v>
      </c>
      <c r="C28">
        <f t="shared" si="10"/>
        <v>2.4079552925707015E-2</v>
      </c>
      <c r="D28">
        <f t="shared" si="11"/>
        <v>-1</v>
      </c>
      <c r="E28">
        <f t="shared" si="12"/>
        <v>4</v>
      </c>
      <c r="F28">
        <f t="shared" si="13"/>
        <v>0</v>
      </c>
      <c r="G28">
        <f t="shared" si="14"/>
        <v>4</v>
      </c>
      <c r="I28" s="11" t="s">
        <v>54</v>
      </c>
      <c r="J28" s="10">
        <f>SQRT((J25*(J25+1)*(2*J25+1))/24)</f>
        <v>3.7080992435478315</v>
      </c>
    </row>
    <row r="29" spans="1:10">
      <c r="F29">
        <f>SUM(F24:F28)</f>
        <v>1</v>
      </c>
      <c r="G29">
        <f>SUM(G24:G28)</f>
        <v>14</v>
      </c>
      <c r="I29" s="12" t="s">
        <v>55</v>
      </c>
      <c r="J29" s="13">
        <f>(J26-J27)/J28</f>
        <v>-1.7529196424044293</v>
      </c>
    </row>
    <row r="30" spans="1:10" ht="15" thickBot="1">
      <c r="I30" s="17" t="str">
        <f>IF(ABS(J29)&gt;1.65,"Signifikanter Unterschied", "Kein Signifikanter Unterschied")</f>
        <v>Signifikanter Unterschied</v>
      </c>
      <c r="J30" s="18"/>
    </row>
    <row r="32" spans="1:10">
      <c r="I32" t="s">
        <v>67</v>
      </c>
    </row>
    <row r="33" spans="1:10" ht="15" thickBot="1">
      <c r="A33" t="s">
        <v>33</v>
      </c>
      <c r="B33" t="s">
        <v>60</v>
      </c>
      <c r="C33" t="s">
        <v>42</v>
      </c>
      <c r="D33" t="s">
        <v>43</v>
      </c>
      <c r="E33" t="s">
        <v>44</v>
      </c>
      <c r="F33" t="s">
        <v>46</v>
      </c>
      <c r="G33" t="s">
        <v>45</v>
      </c>
      <c r="I33" t="s">
        <v>68</v>
      </c>
    </row>
    <row r="34" spans="1:10" ht="15" thickBot="1">
      <c r="A34">
        <v>0.38132807363576499</v>
      </c>
      <c r="B34">
        <v>0.41880341880341798</v>
      </c>
      <c r="C34">
        <f>ABS(A34-B34)</f>
        <v>3.7475345167652996E-2</v>
      </c>
      <c r="D34">
        <f>SIGN(A34-B34)</f>
        <v>-1</v>
      </c>
      <c r="E34">
        <f>IF(C34 &gt; 0,(_xlfn.RANK.AVG(C34,$C$34:$C$38,1)),0)</f>
        <v>4</v>
      </c>
      <c r="F34">
        <f>IF(D34 &gt; 0, E34, 0)</f>
        <v>0</v>
      </c>
      <c r="G34">
        <f>IF(D34 &lt; 0, E34, 0)</f>
        <v>4</v>
      </c>
      <c r="I34" s="15" t="s">
        <v>50</v>
      </c>
      <c r="J34" s="16"/>
    </row>
    <row r="35" spans="1:10">
      <c r="A35">
        <v>0.39907955292570602</v>
      </c>
      <c r="B35">
        <v>0.41559829059829001</v>
      </c>
      <c r="C35">
        <f t="shared" ref="C35:C38" si="15">ABS(A35-B35)</f>
        <v>1.6518737672583994E-2</v>
      </c>
      <c r="D35">
        <f t="shared" ref="D35:D38" si="16">SIGN(A35-B35)</f>
        <v>-1</v>
      </c>
      <c r="E35">
        <f t="shared" ref="E35:E38" si="17">IF(C35 &gt; 0,(_xlfn.RANK.AVG(C35,$C$34:$C$38,1)),0)</f>
        <v>3</v>
      </c>
      <c r="F35">
        <f t="shared" ref="F35:F38" si="18">IF(D35 &gt; 0, E35, 0)</f>
        <v>0</v>
      </c>
      <c r="G35">
        <f t="shared" ref="G35:G38" si="19">IF(D35 &lt; 0, E35, 0)</f>
        <v>3</v>
      </c>
      <c r="I35" s="7" t="s">
        <v>51</v>
      </c>
      <c r="J35" s="8">
        <f>COUNT(C34:C38)</f>
        <v>5</v>
      </c>
    </row>
    <row r="36" spans="1:10">
      <c r="A36">
        <v>0.394230769230769</v>
      </c>
      <c r="B36">
        <v>0.39809335963182102</v>
      </c>
      <c r="C36">
        <f t="shared" si="15"/>
        <v>3.862590401052024E-3</v>
      </c>
      <c r="D36">
        <f t="shared" si="16"/>
        <v>-1</v>
      </c>
      <c r="E36">
        <f t="shared" si="17"/>
        <v>1</v>
      </c>
      <c r="F36">
        <f t="shared" si="18"/>
        <v>0</v>
      </c>
      <c r="G36">
        <f t="shared" si="19"/>
        <v>1</v>
      </c>
      <c r="I36" s="9" t="s">
        <v>52</v>
      </c>
      <c r="J36" s="10">
        <f>MIN(F39:G39)</f>
        <v>2</v>
      </c>
    </row>
    <row r="37" spans="1:10">
      <c r="A37">
        <v>0.40146285338593002</v>
      </c>
      <c r="B37">
        <v>0.39686061801446398</v>
      </c>
      <c r="C37">
        <f t="shared" si="15"/>
        <v>4.6022353714660347E-3</v>
      </c>
      <c r="D37">
        <f t="shared" si="16"/>
        <v>1</v>
      </c>
      <c r="E37">
        <f t="shared" si="17"/>
        <v>2</v>
      </c>
      <c r="F37">
        <f t="shared" si="18"/>
        <v>2</v>
      </c>
      <c r="G37">
        <f t="shared" si="19"/>
        <v>0</v>
      </c>
      <c r="I37" s="11" t="s">
        <v>53</v>
      </c>
      <c r="J37" s="10">
        <f>(J35*(J35+1))/4</f>
        <v>7.5</v>
      </c>
    </row>
    <row r="38" spans="1:10">
      <c r="A38">
        <v>0.374013806706114</v>
      </c>
      <c r="B38">
        <v>0.41880341880341798</v>
      </c>
      <c r="C38">
        <f t="shared" si="15"/>
        <v>4.4789612097303977E-2</v>
      </c>
      <c r="D38">
        <f t="shared" si="16"/>
        <v>-1</v>
      </c>
      <c r="E38">
        <f t="shared" si="17"/>
        <v>5</v>
      </c>
      <c r="F38">
        <f t="shared" si="18"/>
        <v>0</v>
      </c>
      <c r="G38">
        <f t="shared" si="19"/>
        <v>5</v>
      </c>
      <c r="I38" s="11" t="s">
        <v>54</v>
      </c>
      <c r="J38" s="10">
        <f>SQRT((J35*(J35+1)*(2*J35+1))/24)</f>
        <v>3.7080992435478315</v>
      </c>
    </row>
    <row r="39" spans="1:10">
      <c r="F39">
        <f>SUM(F34:F38)</f>
        <v>2</v>
      </c>
      <c r="G39">
        <f>SUM(G34:G38)</f>
        <v>13</v>
      </c>
      <c r="I39" s="12" t="s">
        <v>55</v>
      </c>
      <c r="J39" s="13">
        <f>(J36-J37)/J38</f>
        <v>-1.4832396974191326</v>
      </c>
    </row>
    <row r="40" spans="1:10" ht="15" thickBot="1">
      <c r="I40" s="17" t="str">
        <f>IF(ABS(J39)&gt;1.65,"Signifikanter Unterschied", "Kein Signifikanter Unterschied")</f>
        <v>Kein Signifikanter Unterschied</v>
      </c>
      <c r="J40" s="18"/>
    </row>
    <row r="42" spans="1:10">
      <c r="I42" t="s">
        <v>69</v>
      </c>
    </row>
    <row r="43" spans="1:10" ht="15" thickBot="1">
      <c r="A43" t="s">
        <v>34</v>
      </c>
      <c r="B43" t="s">
        <v>60</v>
      </c>
      <c r="C43" t="s">
        <v>42</v>
      </c>
      <c r="D43" t="s">
        <v>43</v>
      </c>
      <c r="E43" t="s">
        <v>44</v>
      </c>
      <c r="F43" t="s">
        <v>46</v>
      </c>
      <c r="G43" t="s">
        <v>45</v>
      </c>
      <c r="I43" t="s">
        <v>70</v>
      </c>
    </row>
    <row r="44" spans="1:10" ht="15" thickBot="1">
      <c r="A44">
        <v>0.41880341880341798</v>
      </c>
      <c r="B44">
        <v>0.41880341880341798</v>
      </c>
      <c r="C44">
        <f>ABS(A44-B44)</f>
        <v>0</v>
      </c>
      <c r="D44">
        <f>SIGN(A44-B44)</f>
        <v>0</v>
      </c>
      <c r="E44">
        <f>IF(C44 &gt; 0,(_xlfn.RANK.AVG(C44,$C$44:$C$48,1)),0)</f>
        <v>0</v>
      </c>
      <c r="F44">
        <f>IF(D44 &gt; 0, E44, 0)</f>
        <v>0</v>
      </c>
      <c r="G44">
        <f>IF(D44 &lt; 0, E44, 0)</f>
        <v>0</v>
      </c>
      <c r="H44" t="s">
        <v>74</v>
      </c>
      <c r="I44" s="15" t="s">
        <v>50</v>
      </c>
      <c r="J44" s="16"/>
    </row>
    <row r="45" spans="1:10">
      <c r="A45">
        <v>0.39686061801446398</v>
      </c>
      <c r="B45">
        <v>0.41559829059829001</v>
      </c>
      <c r="C45">
        <f t="shared" ref="C45:C48" si="20">ABS(A45-B45)</f>
        <v>1.8737672583826026E-2</v>
      </c>
      <c r="D45">
        <f t="shared" ref="D45:D48" si="21">SIGN(A45-B45)</f>
        <v>-1</v>
      </c>
      <c r="E45">
        <f t="shared" ref="E45:E48" si="22">IF(C45 &gt; 0,(_xlfn.RANK.AVG(C45,$C$44:$C$48,1)),0)</f>
        <v>3</v>
      </c>
      <c r="F45">
        <f t="shared" ref="F45:F48" si="23">IF(D45 &gt; 0, E45, 0)</f>
        <v>0</v>
      </c>
      <c r="G45">
        <f t="shared" ref="G45:G48" si="24">IF(D45 &lt; 0, E45, 0)</f>
        <v>3</v>
      </c>
      <c r="I45" s="7" t="s">
        <v>51</v>
      </c>
      <c r="J45" s="8">
        <f>COUNT(C45:C48)</f>
        <v>4</v>
      </c>
    </row>
    <row r="46" spans="1:10">
      <c r="A46">
        <v>0.39784681130834898</v>
      </c>
      <c r="B46">
        <v>0.39809335963182102</v>
      </c>
      <c r="C46">
        <f t="shared" si="20"/>
        <v>2.4654832347204003E-4</v>
      </c>
      <c r="D46">
        <f t="shared" si="21"/>
        <v>-1</v>
      </c>
      <c r="E46">
        <f t="shared" si="22"/>
        <v>2</v>
      </c>
      <c r="F46">
        <f t="shared" si="23"/>
        <v>0</v>
      </c>
      <c r="G46">
        <f t="shared" si="24"/>
        <v>2</v>
      </c>
      <c r="I46" s="9" t="s">
        <v>52</v>
      </c>
      <c r="J46" s="10">
        <f>MIN(F49:G49)</f>
        <v>5</v>
      </c>
    </row>
    <row r="47" spans="1:10">
      <c r="A47">
        <v>0.41880341880341798</v>
      </c>
      <c r="B47">
        <v>0.39686061801446398</v>
      </c>
      <c r="C47">
        <f t="shared" si="20"/>
        <v>2.1942800788953998E-2</v>
      </c>
      <c r="D47">
        <f t="shared" si="21"/>
        <v>1</v>
      </c>
      <c r="E47">
        <f t="shared" si="22"/>
        <v>5</v>
      </c>
      <c r="F47">
        <f t="shared" si="23"/>
        <v>5</v>
      </c>
      <c r="G47">
        <f t="shared" si="24"/>
        <v>0</v>
      </c>
      <c r="I47" s="11" t="s">
        <v>53</v>
      </c>
      <c r="J47" s="10">
        <f>(J45*(J45+1))/4</f>
        <v>5</v>
      </c>
    </row>
    <row r="48" spans="1:10">
      <c r="A48">
        <v>0.39809335963182102</v>
      </c>
      <c r="B48">
        <v>0.41880341880341798</v>
      </c>
      <c r="C48">
        <f t="shared" si="20"/>
        <v>2.0710059171596962E-2</v>
      </c>
      <c r="D48">
        <f t="shared" si="21"/>
        <v>-1</v>
      </c>
      <c r="E48">
        <f t="shared" si="22"/>
        <v>4</v>
      </c>
      <c r="F48">
        <f t="shared" si="23"/>
        <v>0</v>
      </c>
      <c r="G48">
        <f t="shared" si="24"/>
        <v>4</v>
      </c>
      <c r="I48" s="11" t="s">
        <v>54</v>
      </c>
      <c r="J48" s="10">
        <f>SQRT((J45*(J45+1)*(2*J45+1))/24)</f>
        <v>2.7386127875258306</v>
      </c>
    </row>
    <row r="49" spans="1:10">
      <c r="F49">
        <f>SUM(F44:F48)</f>
        <v>5</v>
      </c>
      <c r="G49">
        <f>SUM(G44:G48)</f>
        <v>9</v>
      </c>
      <c r="I49" s="12" t="s">
        <v>55</v>
      </c>
      <c r="J49" s="13">
        <f>(J46-J47)/J48</f>
        <v>0</v>
      </c>
    </row>
    <row r="50" spans="1:10" ht="15" thickBot="1">
      <c r="I50" s="17" t="str">
        <f>IF(ABS(J49)&gt;1.65,"Signifikanter Unterschied", "Kein Signifikanter Unterschied")</f>
        <v>Kein Signifikanter Unterschied</v>
      </c>
      <c r="J50" s="18"/>
    </row>
    <row r="52" spans="1:10">
      <c r="A52" t="s">
        <v>75</v>
      </c>
      <c r="I52" t="s">
        <v>72</v>
      </c>
    </row>
    <row r="53" spans="1:10" ht="15" thickBot="1">
      <c r="A53" t="s">
        <v>22</v>
      </c>
      <c r="B53" t="s">
        <v>71</v>
      </c>
      <c r="C53" t="s">
        <v>42</v>
      </c>
      <c r="D53" t="s">
        <v>43</v>
      </c>
      <c r="E53" t="s">
        <v>44</v>
      </c>
      <c r="F53" t="s">
        <v>46</v>
      </c>
      <c r="G53" t="s">
        <v>45</v>
      </c>
      <c r="I53" t="s">
        <v>73</v>
      </c>
    </row>
    <row r="54" spans="1:10" ht="15" thickBot="1">
      <c r="A54" s="5">
        <v>51</v>
      </c>
      <c r="B54">
        <v>44</v>
      </c>
      <c r="C54">
        <f>ABS(A54-B54)</f>
        <v>7</v>
      </c>
      <c r="D54">
        <f>SIGN(A54-B54)</f>
        <v>1</v>
      </c>
      <c r="E54">
        <f>IF(C54 &gt; 0,(_xlfn.RANK.AVG(C54,$C$54:$C$58,1)),0)</f>
        <v>5</v>
      </c>
      <c r="F54">
        <f>IF(D54 &gt; 0, E54, 0)</f>
        <v>5</v>
      </c>
      <c r="G54">
        <f>IF(D54 &lt; 0, E54, 0)</f>
        <v>0</v>
      </c>
      <c r="I54" s="15" t="s">
        <v>50</v>
      </c>
      <c r="J54" s="16"/>
    </row>
    <row r="55" spans="1:10">
      <c r="A55">
        <v>46</v>
      </c>
      <c r="B55">
        <v>44</v>
      </c>
      <c r="C55">
        <f t="shared" ref="C55:C58" si="25">ABS(A55-B55)</f>
        <v>2</v>
      </c>
      <c r="D55">
        <f t="shared" ref="D55:D58" si="26">SIGN(A55-B55)</f>
        <v>1</v>
      </c>
      <c r="E55">
        <f t="shared" ref="E55:E58" si="27">IF(C55 &gt; 0,(_xlfn.RANK.AVG(C55,$C$54:$C$58,1)),0)</f>
        <v>3</v>
      </c>
      <c r="F55">
        <f t="shared" ref="F55:F58" si="28">IF(D55 &gt; 0, E55, 0)</f>
        <v>3</v>
      </c>
      <c r="G55">
        <f t="shared" ref="G55:G57" si="29">IF(D55 &lt; 0, E55, 0)</f>
        <v>0</v>
      </c>
      <c r="I55" s="7" t="s">
        <v>51</v>
      </c>
      <c r="J55" s="8">
        <f>COUNT(C54:C58)</f>
        <v>5</v>
      </c>
    </row>
    <row r="56" spans="1:10">
      <c r="A56">
        <v>48</v>
      </c>
      <c r="B56">
        <v>45</v>
      </c>
      <c r="C56">
        <f t="shared" si="25"/>
        <v>3</v>
      </c>
      <c r="D56">
        <f t="shared" si="26"/>
        <v>1</v>
      </c>
      <c r="E56">
        <f t="shared" si="27"/>
        <v>4</v>
      </c>
      <c r="F56">
        <f t="shared" si="28"/>
        <v>4</v>
      </c>
      <c r="G56">
        <f t="shared" si="29"/>
        <v>0</v>
      </c>
      <c r="I56" s="9" t="s">
        <v>52</v>
      </c>
      <c r="J56" s="10">
        <f>MIN(F59:G59)</f>
        <v>2</v>
      </c>
    </row>
    <row r="57" spans="1:10">
      <c r="A57">
        <v>43</v>
      </c>
      <c r="B57">
        <v>43</v>
      </c>
      <c r="C57">
        <f t="shared" si="25"/>
        <v>0</v>
      </c>
      <c r="D57">
        <f t="shared" si="26"/>
        <v>0</v>
      </c>
      <c r="E57">
        <f t="shared" si="27"/>
        <v>0</v>
      </c>
      <c r="F57">
        <f t="shared" si="28"/>
        <v>0</v>
      </c>
      <c r="G57">
        <f t="shared" si="29"/>
        <v>0</v>
      </c>
      <c r="I57" s="11" t="s">
        <v>53</v>
      </c>
      <c r="J57" s="10">
        <f>(J55*(J55+1))/4</f>
        <v>7.5</v>
      </c>
    </row>
    <row r="58" spans="1:10">
      <c r="A58">
        <v>45</v>
      </c>
      <c r="B58">
        <v>46</v>
      </c>
      <c r="C58">
        <f t="shared" si="25"/>
        <v>1</v>
      </c>
      <c r="D58">
        <f t="shared" si="26"/>
        <v>-1</v>
      </c>
      <c r="E58">
        <f t="shared" si="27"/>
        <v>2</v>
      </c>
      <c r="F58">
        <f t="shared" si="28"/>
        <v>0</v>
      </c>
      <c r="G58">
        <f>IF(D58 &lt; 0, E58, 0)</f>
        <v>2</v>
      </c>
      <c r="I58" s="11" t="s">
        <v>54</v>
      </c>
      <c r="J58" s="10">
        <f>SQRT((J55*(J55+1)*(2*J55+1))/24)</f>
        <v>3.7080992435478315</v>
      </c>
    </row>
    <row r="59" spans="1:10">
      <c r="F59">
        <f>SUM(F54:F58)</f>
        <v>12</v>
      </c>
      <c r="G59">
        <f>SUM(G54:G58)</f>
        <v>2</v>
      </c>
      <c r="I59" s="12" t="s">
        <v>55</v>
      </c>
      <c r="J59" s="13">
        <f>(J56-J57)/J58</f>
        <v>-1.4832396974191326</v>
      </c>
    </row>
    <row r="60" spans="1:10" ht="15" thickBot="1">
      <c r="I60" s="17" t="str">
        <f>IF(ABS(J59)&gt;1.65,"Signifikanter Unterschied", "Kein Signifikanter Unterschied")</f>
        <v>Kein Signifikanter Unterschied</v>
      </c>
      <c r="J60" s="18"/>
    </row>
    <row r="62" spans="1:10">
      <c r="A62" t="s">
        <v>76</v>
      </c>
      <c r="I62" t="s">
        <v>72</v>
      </c>
    </row>
    <row r="63" spans="1:10" ht="15" thickBot="1">
      <c r="A63" t="s">
        <v>22</v>
      </c>
      <c r="B63" t="s">
        <v>71</v>
      </c>
      <c r="C63" t="s">
        <v>42</v>
      </c>
      <c r="D63" t="s">
        <v>43</v>
      </c>
      <c r="E63" t="s">
        <v>44</v>
      </c>
      <c r="F63" t="s">
        <v>46</v>
      </c>
      <c r="G63" t="s">
        <v>45</v>
      </c>
      <c r="I63" t="s">
        <v>73</v>
      </c>
    </row>
    <row r="64" spans="1:10" ht="15" thickBot="1">
      <c r="A64">
        <v>74</v>
      </c>
      <c r="B64" s="5">
        <v>74</v>
      </c>
      <c r="C64">
        <f>ABS(A64-B64)</f>
        <v>0</v>
      </c>
      <c r="D64">
        <f>SIGN(A64-B64)</f>
        <v>0</v>
      </c>
      <c r="E64">
        <f>IF(C64 &gt; 0,(_xlfn.RANK.AVG(C64,$C$64:$C$68,1)),0)</f>
        <v>0</v>
      </c>
      <c r="F64">
        <f>IF(D64 &gt; 0, E64, 0)</f>
        <v>0</v>
      </c>
      <c r="G64">
        <f>IF(D64 &lt; 0, E64, 0)</f>
        <v>0</v>
      </c>
      <c r="I64" s="15" t="s">
        <v>50</v>
      </c>
      <c r="J64" s="16"/>
    </row>
    <row r="65" spans="1:10">
      <c r="A65">
        <v>118</v>
      </c>
      <c r="B65" s="5">
        <v>43</v>
      </c>
      <c r="C65">
        <f t="shared" ref="C65:C68" si="30">ABS(A65-B65)</f>
        <v>75</v>
      </c>
      <c r="D65">
        <f t="shared" ref="D65:D68" si="31">SIGN(A65-B65)</f>
        <v>1</v>
      </c>
      <c r="E65">
        <f t="shared" ref="E65:E68" si="32">IF(C65 &gt; 0,(_xlfn.RANK.AVG(C65,$C$64:$C$68,1)),0)</f>
        <v>5</v>
      </c>
      <c r="F65">
        <f t="shared" ref="F65:F68" si="33">IF(D65 &gt; 0, E65, 0)</f>
        <v>5</v>
      </c>
      <c r="G65">
        <f t="shared" ref="G65:G67" si="34">IF(D65 &lt; 0, E65, 0)</f>
        <v>0</v>
      </c>
      <c r="I65" s="7" t="s">
        <v>51</v>
      </c>
      <c r="J65" s="8">
        <f>COUNT(C65:C68)</f>
        <v>4</v>
      </c>
    </row>
    <row r="66" spans="1:10">
      <c r="A66">
        <v>75</v>
      </c>
      <c r="B66" s="5">
        <v>75</v>
      </c>
      <c r="C66">
        <f t="shared" si="30"/>
        <v>0</v>
      </c>
      <c r="D66">
        <f t="shared" si="31"/>
        <v>0</v>
      </c>
      <c r="E66">
        <f t="shared" si="32"/>
        <v>0</v>
      </c>
      <c r="F66">
        <f t="shared" si="33"/>
        <v>0</v>
      </c>
      <c r="G66">
        <f t="shared" si="34"/>
        <v>0</v>
      </c>
      <c r="I66" s="9" t="s">
        <v>52</v>
      </c>
      <c r="J66" s="10">
        <f>MIN(F69:G69)</f>
        <v>0</v>
      </c>
    </row>
    <row r="67" spans="1:10">
      <c r="A67">
        <v>62</v>
      </c>
      <c r="B67" s="5">
        <v>48</v>
      </c>
      <c r="C67">
        <f t="shared" si="30"/>
        <v>14</v>
      </c>
      <c r="D67">
        <f t="shared" si="31"/>
        <v>1</v>
      </c>
      <c r="E67">
        <f t="shared" si="32"/>
        <v>4</v>
      </c>
      <c r="F67">
        <f t="shared" si="33"/>
        <v>4</v>
      </c>
      <c r="G67">
        <f t="shared" si="34"/>
        <v>0</v>
      </c>
      <c r="I67" s="11" t="s">
        <v>53</v>
      </c>
      <c r="J67" s="10">
        <f>(J65*(J65+1))/4</f>
        <v>5</v>
      </c>
    </row>
    <row r="68" spans="1:10">
      <c r="A68">
        <v>75</v>
      </c>
      <c r="B68" s="5">
        <v>74</v>
      </c>
      <c r="C68">
        <f t="shared" si="30"/>
        <v>1</v>
      </c>
      <c r="D68">
        <f t="shared" si="31"/>
        <v>1</v>
      </c>
      <c r="E68">
        <f t="shared" si="32"/>
        <v>3</v>
      </c>
      <c r="F68">
        <f t="shared" si="33"/>
        <v>3</v>
      </c>
      <c r="G68">
        <f>IF(D68 &lt; 0, E68, 0)</f>
        <v>0</v>
      </c>
      <c r="I68" s="11" t="s">
        <v>54</v>
      </c>
      <c r="J68" s="10">
        <f>SQRT((J65*(J65+1)*(2*J65+1))/24)</f>
        <v>2.7386127875258306</v>
      </c>
    </row>
    <row r="69" spans="1:10">
      <c r="F69">
        <f>SUM(F64:F68)</f>
        <v>12</v>
      </c>
      <c r="G69">
        <f>SUM(G64:G68)</f>
        <v>0</v>
      </c>
      <c r="I69" s="12" t="s">
        <v>55</v>
      </c>
      <c r="J69" s="13">
        <f>(J66-J67)/J68</f>
        <v>-1.8257418583505538</v>
      </c>
    </row>
    <row r="70" spans="1:10" ht="15" thickBot="1">
      <c r="I70" s="17" t="str">
        <f>IF(ABS(J69)&gt;1.65,"Signifikanter Unterschied", "Kein Signifikanter Unterschied")</f>
        <v>Signifikanter Unterschied</v>
      </c>
      <c r="J70" s="18"/>
    </row>
  </sheetData>
  <mergeCells count="14">
    <mergeCell ref="I64:J64"/>
    <mergeCell ref="I70:J70"/>
    <mergeCell ref="I3:J3"/>
    <mergeCell ref="I44:J44"/>
    <mergeCell ref="I50:J50"/>
    <mergeCell ref="I54:J54"/>
    <mergeCell ref="I60:J60"/>
    <mergeCell ref="I9:J9"/>
    <mergeCell ref="I14:J14"/>
    <mergeCell ref="I20:J20"/>
    <mergeCell ref="I24:J24"/>
    <mergeCell ref="I30:J30"/>
    <mergeCell ref="I34:J34"/>
    <mergeCell ref="I40:J40"/>
  </mergeCells>
  <conditionalFormatting sqref="I9">
    <cfRule type="cellIs" dxfId="17" priority="13" operator="equal">
      <formula>"Kein Signifikanter Unterschied"</formula>
    </cfRule>
    <cfRule type="cellIs" dxfId="16" priority="14" operator="equal">
      <formula>"Signifikanter Unterschied"</formula>
    </cfRule>
  </conditionalFormatting>
  <conditionalFormatting sqref="I20">
    <cfRule type="cellIs" dxfId="15" priority="11" operator="equal">
      <formula>"Kein Signifikanter Unterschied"</formula>
    </cfRule>
    <cfRule type="cellIs" dxfId="14" priority="12" operator="equal">
      <formula>"Signifikanter Unterschied"</formula>
    </cfRule>
  </conditionalFormatting>
  <conditionalFormatting sqref="I30">
    <cfRule type="cellIs" dxfId="13" priority="9" operator="equal">
      <formula>"Kein Signifikanter Unterschied"</formula>
    </cfRule>
    <cfRule type="cellIs" dxfId="12" priority="10" operator="equal">
      <formula>"Signifikanter Unterschied"</formula>
    </cfRule>
  </conditionalFormatting>
  <conditionalFormatting sqref="I40">
    <cfRule type="cellIs" dxfId="11" priority="7" operator="equal">
      <formula>"Kein Signifikanter Unterschied"</formula>
    </cfRule>
    <cfRule type="cellIs" dxfId="10" priority="8" operator="equal">
      <formula>"Signifikanter Unterschied"</formula>
    </cfRule>
  </conditionalFormatting>
  <conditionalFormatting sqref="I50">
    <cfRule type="cellIs" dxfId="9" priority="5" operator="equal">
      <formula>"Kein Signifikanter Unterschied"</formula>
    </cfRule>
    <cfRule type="cellIs" dxfId="8" priority="6" operator="equal">
      <formula>"Signifikanter Unterschied"</formula>
    </cfRule>
  </conditionalFormatting>
  <conditionalFormatting sqref="I60">
    <cfRule type="cellIs" dxfId="7" priority="3" operator="equal">
      <formula>"Kein Signifikanter Unterschied"</formula>
    </cfRule>
    <cfRule type="cellIs" dxfId="6" priority="4" operator="equal">
      <formula>"Signifikanter Unterschied"</formula>
    </cfRule>
  </conditionalFormatting>
  <conditionalFormatting sqref="I70">
    <cfRule type="cellIs" dxfId="5" priority="1" operator="equal">
      <formula>"Kein Signifikanter Unterschied"</formula>
    </cfRule>
    <cfRule type="cellIs" dxfId="4" priority="2" operator="equal">
      <formula>"Signifikanter Unterschied"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QA1 DQM</vt:lpstr>
      <vt:lpstr>QA2, GB1, GB2</vt:lpstr>
      <vt:lpstr>Wilcoxon QA1</vt:lpstr>
      <vt:lpstr>Wilcoxon QA2, GB1, GB2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 Gemeinhardt</cp:lastModifiedBy>
  <dcterms:created xsi:type="dcterms:W3CDTF">2020-11-25T16:40:11Z</dcterms:created>
  <dcterms:modified xsi:type="dcterms:W3CDTF">2021-06-09T08:58:26Z</dcterms:modified>
</cp:coreProperties>
</file>