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bak\OneDrive\Dokumenty\GitHub\Wind-Turbine-Design\"/>
    </mc:Choice>
  </mc:AlternateContent>
  <xr:revisionPtr revIDLastSave="0" documentId="8_{AB2BA531-12CA-4505-9486-7573CF1B07EB}" xr6:coauthVersionLast="47" xr6:coauthVersionMax="47" xr10:uidLastSave="{00000000-0000-0000-0000-000000000000}"/>
  <bookViews>
    <workbookView xWindow="-108" yWindow="-108" windowWidth="23256" windowHeight="12456" xr2:uid="{74BB7762-2ECE-4759-9721-C81C752B3648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C20" i="1"/>
  <c r="D17" i="1"/>
  <c r="C17" i="1"/>
  <c r="D16" i="1"/>
  <c r="C16" i="1"/>
  <c r="C12" i="1"/>
  <c r="D12" i="1" s="1"/>
  <c r="D11" i="1"/>
  <c r="C11" i="1"/>
  <c r="C10" i="1"/>
  <c r="D10" i="1" s="1"/>
  <c r="B6" i="1"/>
  <c r="C15" i="1" s="1"/>
  <c r="B5" i="1"/>
  <c r="C13" i="1" s="1"/>
  <c r="B4" i="1"/>
  <c r="C7" i="1" s="1"/>
  <c r="C9" i="1" l="1"/>
  <c r="D9" i="1" s="1"/>
  <c r="C8" i="1"/>
  <c r="D15" i="1"/>
  <c r="C18" i="1"/>
  <c r="D18" i="1"/>
  <c r="D13" i="1"/>
  <c r="D19" i="1"/>
  <c r="C19" i="1" s="1"/>
  <c r="D14" i="1"/>
  <c r="C14" i="1" s="1"/>
  <c r="D8" i="1" l="1"/>
  <c r="D21" i="1" s="1"/>
  <c r="C21" i="1"/>
</calcChain>
</file>

<file path=xl/sharedStrings.xml><?xml version="1.0" encoding="utf-8"?>
<sst xmlns="http://schemas.openxmlformats.org/spreadsheetml/2006/main" count="22" uniqueCount="22">
  <si>
    <t>mass</t>
  </si>
  <si>
    <t>cost</t>
  </si>
  <si>
    <t>rotor diameter</t>
  </si>
  <si>
    <t>rotor radius</t>
  </si>
  <si>
    <t>low-speed shaft torque [kNm]</t>
  </si>
  <si>
    <t>machine rating [kW]</t>
  </si>
  <si>
    <t>blade mass</t>
  </si>
  <si>
    <t>hub mass</t>
  </si>
  <si>
    <t>total pitch bearing</t>
  </si>
  <si>
    <t>nose cone</t>
  </si>
  <si>
    <t>low-speed shaft</t>
  </si>
  <si>
    <t>main bearings</t>
  </si>
  <si>
    <t>gearbox</t>
  </si>
  <si>
    <t>brake/coupling</t>
  </si>
  <si>
    <t>generator</t>
  </si>
  <si>
    <t xml:space="preserve">yaw system </t>
  </si>
  <si>
    <t>mainframe</t>
  </si>
  <si>
    <t>hydraulic, cooling systems</t>
  </si>
  <si>
    <t>nacelle cover</t>
  </si>
  <si>
    <t>Wind Turbine Design Cost and Scaling Model</t>
  </si>
  <si>
    <t>HUB MASS</t>
  </si>
  <si>
    <t>NACELLE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</si>
</sst>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ptos Narrow"/>
      <family val="2"/>
    </font>
    <font>
      <u/>
      <sz val="11"/>
      <color rgb="FF467886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Font="1"/>
  </cellXfs>
  <cellStyles count="2">
    <cellStyle name="Hyperlink" xfId="1" xr:uid="{2C805734-3541-4392-BA9F-400D29CD63F2}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el.gov/docs/fy07osti/4056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BA94-4EBD-4F19-B634-593E678D159A}">
  <dimension ref="A2:G23"/>
  <sheetViews>
    <sheetView tabSelected="1" workbookViewId="0">
      <selection activeCell="G10" sqref="G10"/>
    </sheetView>
  </sheetViews>
  <sheetFormatPr defaultRowHeight="14.4" x14ac:dyDescent="0.3"/>
  <cols>
    <col min="1" max="1" width="23.77734375" customWidth="1"/>
    <col min="2" max="2" width="8.88671875" customWidth="1"/>
  </cols>
  <sheetData>
    <row r="2" spans="1:7" x14ac:dyDescent="0.3">
      <c r="C2" t="s">
        <v>0</v>
      </c>
      <c r="D2" t="s">
        <v>1</v>
      </c>
    </row>
    <row r="3" spans="1:7" x14ac:dyDescent="0.3">
      <c r="A3" t="s">
        <v>2</v>
      </c>
      <c r="B3">
        <v>117.5</v>
      </c>
    </row>
    <row r="4" spans="1:7" x14ac:dyDescent="0.3">
      <c r="A4" t="s">
        <v>3</v>
      </c>
      <c r="B4">
        <f>B3/2</f>
        <v>58.75</v>
      </c>
    </row>
    <row r="5" spans="1:7" x14ac:dyDescent="0.3">
      <c r="A5" t="s">
        <v>4</v>
      </c>
      <c r="B5">
        <f>2.77*10^3</f>
        <v>2770</v>
      </c>
    </row>
    <row r="6" spans="1:7" x14ac:dyDescent="0.3">
      <c r="A6" t="s">
        <v>5</v>
      </c>
      <c r="B6">
        <f>3.5*1000</f>
        <v>3500</v>
      </c>
    </row>
    <row r="7" spans="1:7" x14ac:dyDescent="0.3">
      <c r="A7" t="s">
        <v>6</v>
      </c>
      <c r="C7">
        <f>0.4948*B4^2.53</f>
        <v>14791.751579626432</v>
      </c>
    </row>
    <row r="8" spans="1:7" x14ac:dyDescent="0.3">
      <c r="A8" t="s">
        <v>7</v>
      </c>
      <c r="C8">
        <f>0.954*C7+5680.3</f>
        <v>19791.631006963617</v>
      </c>
      <c r="D8">
        <f>C8*4.25</f>
        <v>84114.431779595368</v>
      </c>
      <c r="F8">
        <f>SUM(C8:C10)</f>
        <v>27682.786495648485</v>
      </c>
      <c r="G8" t="s">
        <v>20</v>
      </c>
    </row>
    <row r="9" spans="1:7" x14ac:dyDescent="0.3">
      <c r="A9" t="s">
        <v>8</v>
      </c>
      <c r="C9">
        <f>0.1295*3*C7+491.31</f>
        <v>6237.9054886848699</v>
      </c>
      <c r="D9">
        <f>(C9*1.328)+555</f>
        <v>8838.9384889735084</v>
      </c>
      <c r="F9">
        <f>SUM(C11:C19)</f>
        <v>98298.357192248004</v>
      </c>
      <c r="G9" t="s">
        <v>21</v>
      </c>
    </row>
    <row r="10" spans="1:7" x14ac:dyDescent="0.3">
      <c r="A10" t="s">
        <v>9</v>
      </c>
      <c r="C10">
        <f>18.5*B3-520.5</f>
        <v>1653.25</v>
      </c>
      <c r="D10">
        <f>C10*5.57</f>
        <v>9208.6025000000009</v>
      </c>
    </row>
    <row r="11" spans="1:7" x14ac:dyDescent="0.3">
      <c r="A11" t="s">
        <v>10</v>
      </c>
      <c r="C11">
        <f>0.0142*B3^2.888</f>
        <v>13506.962780912008</v>
      </c>
      <c r="D11">
        <f>0.01*B3^2.887</f>
        <v>9466.7153972950946</v>
      </c>
    </row>
    <row r="12" spans="1:7" x14ac:dyDescent="0.3">
      <c r="A12" t="s">
        <v>11</v>
      </c>
      <c r="C12">
        <f>(B3*8/600-0.033)*0.0092*B3^2.5</f>
        <v>2111.6088446433751</v>
      </c>
      <c r="D12">
        <f>2*C12*17.6</f>
        <v>74328.631331446813</v>
      </c>
    </row>
    <row r="13" spans="1:7" x14ac:dyDescent="0.3">
      <c r="A13" t="s">
        <v>12</v>
      </c>
      <c r="C13">
        <f>70.94*B5^0.759</f>
        <v>29089.303903097833</v>
      </c>
      <c r="D13">
        <f>16.45*B6^1.249</f>
        <v>439245.06385107368</v>
      </c>
    </row>
    <row r="14" spans="1:7" x14ac:dyDescent="0.3">
      <c r="A14" t="s">
        <v>13</v>
      </c>
      <c r="C14">
        <f>D14/10</f>
        <v>696.27859000000012</v>
      </c>
      <c r="D14">
        <f>1.9894*B6-0.1141</f>
        <v>6962.7859000000008</v>
      </c>
    </row>
    <row r="15" spans="1:7" x14ac:dyDescent="0.3">
      <c r="A15" t="s">
        <v>14</v>
      </c>
      <c r="C15">
        <f>6.47*B6^0.9223</f>
        <v>12011.527445901211</v>
      </c>
      <c r="D15">
        <f>B6*65</f>
        <v>227500</v>
      </c>
    </row>
    <row r="16" spans="1:7" x14ac:dyDescent="0.3">
      <c r="A16" t="s">
        <v>15</v>
      </c>
      <c r="C16">
        <f>1.6*(0.0009*B3^3.314)</f>
        <v>10434.412031368724</v>
      </c>
      <c r="D16">
        <f>2*(0.0339*B3^2.964)</f>
        <v>92644.988233280441</v>
      </c>
    </row>
    <row r="17" spans="1:4" x14ac:dyDescent="0.3">
      <c r="A17" t="s">
        <v>16</v>
      </c>
      <c r="C17">
        <f>2.333*B3^1.953</f>
        <v>25745.343596324852</v>
      </c>
      <c r="D17">
        <f>9.489*B3^1.953</f>
        <v>104713.91572461488</v>
      </c>
    </row>
    <row r="18" spans="1:4" x14ac:dyDescent="0.3">
      <c r="A18" t="s">
        <v>17</v>
      </c>
      <c r="C18">
        <f>0.08*B6</f>
        <v>280</v>
      </c>
      <c r="D18">
        <f>B6*12</f>
        <v>42000</v>
      </c>
    </row>
    <row r="19" spans="1:4" x14ac:dyDescent="0.3">
      <c r="A19" t="s">
        <v>18</v>
      </c>
      <c r="C19">
        <f>D19/10</f>
        <v>4422.92</v>
      </c>
      <c r="D19">
        <f>11.537*B6+3849.7</f>
        <v>44229.2</v>
      </c>
    </row>
    <row r="20" spans="1:4" x14ac:dyDescent="0.3">
      <c r="C20">
        <f>SUM(C8:C19)</f>
        <v>125981.1436878965</v>
      </c>
    </row>
    <row r="21" spans="1:4" x14ac:dyDescent="0.3">
      <c r="C21">
        <f>C20/1000</f>
        <v>125.98114368789651</v>
      </c>
      <c r="D21">
        <f>SUM(D8:D19)</f>
        <v>1143253.2732062798</v>
      </c>
    </row>
    <row r="23" spans="1:4" x14ac:dyDescent="0.3">
      <c r="A23" s="1" t="s">
        <v>19</v>
      </c>
    </row>
  </sheetData>
  <hyperlinks>
    <hyperlink ref="A23" r:id="rId1" xr:uid="{D0E3BD4C-A10F-470E-A851-34C1A8F6D7D8}"/>
  </hyperlink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Kuleta</dc:creator>
  <cp:lastModifiedBy>Jakub Kuleta</cp:lastModifiedBy>
  <dcterms:created xsi:type="dcterms:W3CDTF">2025-03-21T10:07:18Z</dcterms:created>
  <dcterms:modified xsi:type="dcterms:W3CDTF">2025-04-24T11:40:21Z</dcterms:modified>
</cp:coreProperties>
</file>