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Read Me" sheetId="2" r:id="rId5"/>
  </sheets>
  <definedNames/>
  <calcPr/>
</workbook>
</file>

<file path=xl/sharedStrings.xml><?xml version="1.0" encoding="utf-8"?>
<sst xmlns="http://schemas.openxmlformats.org/spreadsheetml/2006/main" count="2018" uniqueCount="1832">
  <si>
    <t>ID</t>
  </si>
  <si>
    <t>Images</t>
  </si>
  <si>
    <t>OCR</t>
  </si>
  <si>
    <t>Template_Name</t>
  </si>
  <si>
    <t>dh_1</t>
  </si>
  <si>
    <t>dh_2</t>
  </si>
  <si>
    <t>當我再差幾秒就遲到時，卻在這幾秒內衝到學校。我。學校。</t>
  </si>
  <si>
    <t>自信的善逸</t>
  </si>
  <si>
    <t>當你以為他們要幫你拿倉鼠飼料來餵你吃，但手上卻是拿著兩條蟒蛇加上一個攝影機。</t>
  </si>
  <si>
    <t>怕爆倉鼠</t>
  </si>
  <si>
    <t xml:space="preserve">紅燈了行人大搖大擺的過馬路。行人。台灣的計程車司機
</t>
  </si>
  <si>
    <t>小丑被車撞</t>
  </si>
  <si>
    <t xml:space="preserve">辛普森家庭從來不會讓我失望。AREA 51 WARNING:DO NOT ENTER!
</t>
  </si>
  <si>
    <t>51禁區辛普森家族早就知道了</t>
  </si>
  <si>
    <t>武漢肺炎疫情日漸嚴重。習近平:</t>
  </si>
  <si>
    <t>小熊維尼笑</t>
  </si>
  <si>
    <t xml:space="preserve">女人:我的傷勢如何?護理人員:還不錯,只有腿部擦傷而已。女人:我能看看嗎?護理人員:不太方便喔,腿在另一台救護車上。
</t>
  </si>
  <si>
    <t>女人躺在救護車上</t>
  </si>
  <si>
    <t>醫生:史蒂芬妮,你快死了。病人:什麼!?醫生:愚人節快樂!病人:哈哈哈,可是今天不是四月一號餒!醫生:那麼我感到很抱歉。</t>
  </si>
  <si>
    <t>醫生看著苦惱的病人</t>
  </si>
  <si>
    <t xml:space="preserve">皮卡:我不是腦麻兒。皮卡。
</t>
  </si>
  <si>
    <t>低能兒</t>
  </si>
  <si>
    <t xml:space="preserve">給三歲半的小妹妹買的芭比娃娃，但她的玩法好像和其他孩子有點不同..
</t>
  </si>
  <si>
    <t>芭比娃娃欺負別人</t>
  </si>
  <si>
    <t>中國人:「相信党,相信政府!」口罩都不用戴了?不戴!相信政府!</t>
  </si>
  <si>
    <t>大媽開心、停屍間</t>
  </si>
  <si>
    <t>你朋友：你看起來很憔悴，你還好吧？我：勉強活著。</t>
  </si>
  <si>
    <t>破碎的杯子</t>
  </si>
  <si>
    <t>詠春,葉問。武漢肺炎。</t>
  </si>
  <si>
    <t>葉問打拳</t>
  </si>
  <si>
    <t xml:space="preserve">當你在你媽旁邊打遊戲輸了不小心罵髒話時:
</t>
  </si>
  <si>
    <t>消失</t>
  </si>
  <si>
    <t>老師:記得我們學過的句型和考過的單字。還沒看考卷的我:小考都90以上沒問題啦!看了考卷的我:這翻譯的單字是什麼?我有學過這個句型嗎?到底要怎麼翻?</t>
  </si>
  <si>
    <t>黑人笑</t>
  </si>
  <si>
    <t>當學生知道假期延長。學生:哈!爽!</t>
  </si>
  <si>
    <t>博恩覺得開心</t>
  </si>
  <si>
    <t>在廁所滑手機滑太久，家人叫你:</t>
  </si>
  <si>
    <t>派大星躲在門後</t>
  </si>
  <si>
    <t xml:space="preserve">好漂亮,聽說吻一下她就會醒了!以防醒來沒愛上我，先上再吻!幹!
</t>
  </si>
  <si>
    <t>王子與睡美人</t>
  </si>
  <si>
    <t>歐巴。歐巴喪。</t>
  </si>
  <si>
    <t>喪禮上的遺照</t>
  </si>
  <si>
    <t>讓日本人為之瘋狂的珍珠:珍珠奶茶、珍珠披薩、珍珠拉麵、珍珠港</t>
  </si>
  <si>
    <t>珍珠奶茶、珍珠披薩、珍珠拉麵、爆炸</t>
  </si>
  <si>
    <t xml:space="preserve">醫生:我有壞消息跟更惨的消息要跟你說。壞消息是你最多只剩24小時了。老人:那更慘的消息是什麼?醫生:本來昨天就要說的。
</t>
  </si>
  <si>
    <t>醫生和老先生講話</t>
  </si>
  <si>
    <t>坐你旁邊的同學作弊被老師打。同時也在作弊的你:</t>
  </si>
  <si>
    <t>猴子</t>
  </si>
  <si>
    <t>給我媽看好笑的圖，我媽:</t>
  </si>
  <si>
    <t>維尼看東西</t>
  </si>
  <si>
    <t>高中運動短褲。大學生。</t>
  </si>
  <si>
    <t>海綿寶寶換褲子</t>
  </si>
  <si>
    <t>Rapist search</t>
  </si>
  <si>
    <t>主播報導新聞</t>
  </si>
  <si>
    <t>研究所考了好幾個榜首，但是你準備要延畢了。</t>
  </si>
  <si>
    <t>多賢哭給你看</t>
  </si>
  <si>
    <t>女生說5分鐘會好你就乖乖等，不要每個15分鐘就來催。</t>
  </si>
  <si>
    <t>胖達熊男女大不同</t>
  </si>
  <si>
    <t>可怕的東西。更可怕的東西。中國人。</t>
  </si>
  <si>
    <t>小丑與被噴水的人</t>
  </si>
  <si>
    <t>國小老師遭投訴在課堂中喝酒。我不會說這是對的..….但我理解。</t>
  </si>
  <si>
    <t>絕望的老師</t>
  </si>
  <si>
    <t>社工系剛畢業。真正踏入社工職場後。</t>
  </si>
  <si>
    <t>天線寶寶</t>
  </si>
  <si>
    <t>美國生物製藥公司GILEAD向中國緊急公開肺炎藥物REMDESIVIR分子圖，並免費授權中國到2020年4月。A FEW MOMENTS LATER，武漢病毒研究所已將REMDESIVIR註冊成專利。WHAT THE。</t>
  </si>
  <si>
    <t>驚訝的皮卡丘</t>
  </si>
  <si>
    <t>用5塊餅和2條魚餵飽五千名猶太人。出張嘴，讓六百萬猶太人消失。</t>
  </si>
  <si>
    <t>耶穌和希特勒</t>
  </si>
  <si>
    <t>當女生看見心儀的男生:當男生看到心儀的女生:</t>
  </si>
  <si>
    <t>朋友:為什麼你不信任何宗教啊？誤將「汽油當聖水」！牧師一淋下去，教徒變火球。活活燒死成焦屍。</t>
  </si>
  <si>
    <t>失火</t>
  </si>
  <si>
    <t xml:space="preserve">摧毀男人自尊心的四個字:『進來了嗎?」摧毀女人自尊心的四個字:「我不知道。」
</t>
  </si>
  <si>
    <t>上床</t>
  </si>
  <si>
    <t>我只是點了一杯草莓聖代，麥當勞卻給我一杯靈魂</t>
  </si>
  <si>
    <t>骷顱草莓聖代</t>
  </si>
  <si>
    <t xml:space="preserve">五歲的我:媽媽,為什麼有些人年紀輕輕就過世了?媽媽:因為上帝會提早帶走那些好人。九十七歲的阿嬤:
</t>
  </si>
  <si>
    <t>暴怒</t>
  </si>
  <si>
    <t>Heaven right now.</t>
  </si>
  <si>
    <t>Kobe與大家開心自拍</t>
  </si>
  <si>
    <t>醫生:我們必須把你轉到其他醫院。病患:狀況真的有這麼遭嗎?醫生:沒錯，這裡沒半個人喜歡你。</t>
  </si>
  <si>
    <t>醫生和在病床上的男人說話</t>
  </si>
  <si>
    <t>可憐哪!</t>
  </si>
  <si>
    <t>韓國瑜</t>
  </si>
  <si>
    <t>加入桌遊社。加入捉猶社。</t>
  </si>
  <si>
    <t>玩桌遊、希特勒</t>
  </si>
  <si>
    <t>當你睡得正香,有人突然把你搖醒:</t>
  </si>
  <si>
    <t>兔子剛睡醒打哈欠</t>
  </si>
  <si>
    <t>今天是我最糟糕的一天。可是瑞凡，明天只會更糟而已。</t>
  </si>
  <si>
    <t>可是瑞凡</t>
  </si>
  <si>
    <t xml:space="preserve">當你已經打掃完教室、走廊和廁所，接下來輪到圖書館了。
</t>
  </si>
  <si>
    <t>幫槍換子彈</t>
  </si>
  <si>
    <t xml:space="preserve">中鏢的台商。乖乖待在武漢。搭飛機上飛機前就通報機組人員。搭飛機下飛機才告知入境人員。
</t>
  </si>
  <si>
    <t>三個按鈕</t>
  </si>
  <si>
    <t>當你吃了一塊腐肉但你沒有獲得飢餓效果。</t>
  </si>
  <si>
    <t>小小兵</t>
  </si>
  <si>
    <t>當你只是在路邊大便，但突然有人開始強姦你。</t>
  </si>
  <si>
    <t>一個女人蹲著</t>
  </si>
  <si>
    <t>國台辦:武漢肺炎歡樂送。台灣。</t>
  </si>
  <si>
    <t>軍隊破門</t>
  </si>
  <si>
    <t>你又知道嗎?有些國家的人只要蹲下就可以招換別西卜。</t>
  </si>
  <si>
    <t>蹲在中正紀念堂</t>
  </si>
  <si>
    <t xml:space="preserve">你知道時間就是金錢這句話嗎?嗯!你快破產囉!
</t>
  </si>
  <si>
    <t>醫生與在病床上的老人說話</t>
  </si>
  <si>
    <t xml:space="preserve">小孩:大姐姐,等我出院後能來我家看看我嗎?護士:不行ㄟ,我不太喜歡墓園
</t>
  </si>
  <si>
    <t>護士與小女孩擊掌</t>
  </si>
  <si>
    <t>沒有錢驗，就沒有人確診武漢肺炎啦。</t>
  </si>
  <si>
    <t>一群非洲小孩在跳舞</t>
  </si>
  <si>
    <t>女版黃安"劉樂妍"宣布:我不回台灣了，打算死在中國。去死，現在!</t>
  </si>
  <si>
    <t>劉樂妍</t>
  </si>
  <si>
    <t>沒有人:(剛從浴室洗澡完的我):我剛剛有洗頭嗎??????</t>
  </si>
  <si>
    <t>恍惚</t>
  </si>
  <si>
    <t xml:space="preserve">奶奶把我的iPad當成板了。我奶奶也那麼做過,只不過她是用螢幕那一面...然後她就被我們送進安養院了。真有趣,我奶奶也那麼做過,她現在被埋在後院裡。
</t>
  </si>
  <si>
    <t>切麵包</t>
  </si>
  <si>
    <t xml:space="preserve">我:*買飲料*店員:你要不要捐錢救救窮人?我:妹子我就是窮人。
</t>
  </si>
  <si>
    <t>黑人鄙視臉</t>
  </si>
  <si>
    <t>開始出現睡意的我。你要奪走我的什麼？五分鐘後的鬧鐘：睡眠。</t>
  </si>
  <si>
    <t>扯領口</t>
  </si>
  <si>
    <t>全班沒交作業、成績退步。老師:你們真的是帶過最差的學生。</t>
  </si>
  <si>
    <t>生氣大吼的狗</t>
  </si>
  <si>
    <t>從中國來的人咳嗽:他覺得:我覺得:</t>
  </si>
  <si>
    <t>戴口罩咳嗽、龍噴火</t>
  </si>
  <si>
    <t>小乖乖你要去哪? 我要出去找朋友玩! 那你們要玩什麼呢? 老鷹抓小飢。</t>
  </si>
  <si>
    <t>非洲小孩與老鷹</t>
  </si>
  <si>
    <t>學校通知:因為武漢肺炎的關係,經過彙整導師們的意見及學務處的態度還有教育局發出的通知,畢業典禮將延後1-2週。高三。高三。</t>
  </si>
  <si>
    <t>裴洛西宣布事情</t>
  </si>
  <si>
    <t>當你一直記著有某件事要做，到了目的地之後~乾我忘了我來這裡要幹嘛!</t>
  </si>
  <si>
    <t>站著的貓</t>
  </si>
  <si>
    <t>連假結束了嗎?才放四天,不過癮嗎?你的結束了，韓導明天才要正式開始!三個月不上班,潮爽der~放韓假啦!</t>
  </si>
  <si>
    <t>韓國瑜笑</t>
  </si>
  <si>
    <t>看到照片。這是你喔?這一定不是我。但怎麼看起來那麼眼熟?淦等等她說了殺小?</t>
  </si>
  <si>
    <t>兩個女生拍手笑</t>
  </si>
  <si>
    <t>*情人節**不敢開社交軟件**怕被閃盲*</t>
  </si>
  <si>
    <t>可愛的兔子</t>
  </si>
  <si>
    <t>當我想不到梗，我決定隨便拿一張圖做梗圖算了。</t>
  </si>
  <si>
    <t>熊貓趴在枕頭上</t>
  </si>
  <si>
    <t>當你作業寫到一半，不小心把水打翻。</t>
  </si>
  <si>
    <t>翻桌子</t>
  </si>
  <si>
    <t>那隻貓咧?中國人。</t>
  </si>
  <si>
    <t>對著小孩尖叫的女人</t>
  </si>
  <si>
    <t>關愛智障的眼神</t>
  </si>
  <si>
    <t>鸚鵡兄弟</t>
  </si>
  <si>
    <t>*手機突然有訊息*幾秒前下定決心要認真唸書的我。手機。</t>
  </si>
  <si>
    <t>章魚哥聽到電話響</t>
  </si>
  <si>
    <t>穿著就不用怕搭大眾運輸讓座的問題了。我來自武漢。</t>
  </si>
  <si>
    <t>來自武漢Ｔ恤</t>
  </si>
  <si>
    <t>當你臨停腳踏車在圖書館旁，想說應該沒事時，出來發現車已經被拖掉的你。</t>
  </si>
  <si>
    <t>貓咪看著手機哭</t>
  </si>
  <si>
    <t>小時候看到湯瑪士的反應。長大後看到網路上的各種湯瑪士的反應。湯瑪士小火車。</t>
  </si>
  <si>
    <t>長大後</t>
  </si>
  <si>
    <t>你以為韓國瑜的選舉。實際上韓國瑜的選舉。</t>
  </si>
  <si>
    <t>李奧納多 敬酒</t>
  </si>
  <si>
    <t>騎快點,兒子,車主要追上來了!</t>
  </si>
  <si>
    <t>爸爸教小孩騎腳踏車</t>
  </si>
  <si>
    <t>支那人:I don't fear you. 武漢肺炎:Then you will die braver then most.</t>
  </si>
  <si>
    <t>誰怕誰</t>
  </si>
  <si>
    <t>當你跟一個女生告白，但她卻跟你說她現在不想跟任何人建立關係。</t>
  </si>
  <si>
    <t>寫寒假作業。出門運動。跟朋友出去玩。在家要廢當魯蛇。知道要延後開學的我。</t>
  </si>
  <si>
    <t>四個按鈕</t>
  </si>
  <si>
    <t>課業、朋友、錢、我喜歡的人。</t>
  </si>
  <si>
    <t>當你的人生就是個笑話，誰還需要愚人節?</t>
  </si>
  <si>
    <t>大笑</t>
  </si>
  <si>
    <t>女友:戴套嗎?我:不戴!</t>
  </si>
  <si>
    <t>大媽開心</t>
  </si>
  <si>
    <t xml:space="preserve">醫生:好的,要準備開始割包皮了,記得千萬不要勃起唷..病患:醫生?我不是同性戀呀!醫生:我在跟我自己講話。
</t>
  </si>
  <si>
    <t>醫生動手術</t>
  </si>
  <si>
    <t>當你是全校唯一看到打架事件發生的人</t>
  </si>
  <si>
    <t>焦點人物</t>
  </si>
  <si>
    <t>早上一起床就看手機的我</t>
  </si>
  <si>
    <t>呆滯的貓咪</t>
  </si>
  <si>
    <t>如果說烏龜討厭吸管，那你要怎麼解釋這個?</t>
  </si>
  <si>
    <t>烏龜喝東西</t>
  </si>
  <si>
    <t xml:space="preserve">我簡直不敢相信你曾經待在我的蛋蛋裡!多謝了,你居然讓我想到我爸的蛋蛋,幹。
</t>
  </si>
  <si>
    <t>爸爸與兒子擁抱</t>
  </si>
  <si>
    <t>上健康課程但是影片中居然是男的。同學:</t>
  </si>
  <si>
    <t>三小啦</t>
  </si>
  <si>
    <t>我為一千塊出賣自己的肉體，這代表什麼？代表你超收920塊。這是你他媽應得的！</t>
  </si>
  <si>
    <t>小丑罵人</t>
  </si>
  <si>
    <t>會不會鬼都趁我們打哈欠的時候,把雞雞放進我們嘴裡?</t>
  </si>
  <si>
    <t>鬼魂</t>
  </si>
  <si>
    <t>醫生:藥物對新型疾病沒作用,所以會暫時停止對孩子的藥物治療。媽媽:那好消息呢?醫生:有企業願意研究新型疾病並替您支付醫療費用,而且疾病會以孩子的名字來命名喔!</t>
  </si>
  <si>
    <t>醫生和小男孩握手</t>
  </si>
  <si>
    <t xml:space="preserve">遇到平常都不聞不問需要幫忙一直來煩的朋友
</t>
  </si>
  <si>
    <t>開槍</t>
  </si>
  <si>
    <t>別國也禁止出口口罩，為什麼你沒罵狗官?我覺得他們跟中國沒有關係。舔共藝人之恥。</t>
  </si>
  <si>
    <t>亞洲人之恥</t>
  </si>
  <si>
    <t>最完美的男生公共廁所不存在。</t>
  </si>
  <si>
    <t>男廁裡的小便斗</t>
  </si>
  <si>
    <t xml:space="preserve">我:醫生,請問我爸他......醫生:你爸爸已經不在了。我:該死!醫生:他轉去別間醫院了。我:喔..感謝神!醫生:不過也死了
</t>
  </si>
  <si>
    <t>醫生無言</t>
  </si>
  <si>
    <t>台韓烤肉的區別。韓式。台式。</t>
  </si>
  <si>
    <t>韓國偶像與火災現場</t>
  </si>
  <si>
    <t>兩天沒睡+失眠</t>
  </si>
  <si>
    <t>骷顱人</t>
  </si>
  <si>
    <t>Airpods Pro. Airpods 2. Airpods. 有線耳機。</t>
  </si>
  <si>
    <t>圍毆</t>
  </si>
  <si>
    <t>當我朋友拍我肩膀，我轉頭後被他用手指戳臉頰:還是我:</t>
  </si>
  <si>
    <t>嚇傻的臉</t>
  </si>
  <si>
    <t>需要大濕調教</t>
  </si>
  <si>
    <t>男人按摩女人腿</t>
  </si>
  <si>
    <t>平時:喇賽都不用想就知道的日文單字。考試:這是在工三小，要怎麼翻?</t>
  </si>
  <si>
    <t>當機貓咪</t>
  </si>
  <si>
    <t>沒有樂器行，也能表演薩克斯風。</t>
  </si>
  <si>
    <t>非洲人拿槍</t>
  </si>
  <si>
    <t>又怕被閃又想看梗圖的你:The hardest choices require the strongest wills.</t>
  </si>
  <si>
    <t>最困難的決定往往需要最堅強的意志</t>
  </si>
  <si>
    <t>放閃。我。狗男女。</t>
  </si>
  <si>
    <t>法國號式的轟炸</t>
  </si>
  <si>
    <t>*和熟人相處* *遇到喜歡的人*</t>
  </si>
  <si>
    <t>害羞不害羞</t>
  </si>
  <si>
    <t>醫生:我有個壞消息。病患:什麼!? 醫生:你必須停止手淫。病患:老天啊為什麼阿? 醫生:因為我正在幫你看診。</t>
  </si>
  <si>
    <t>醫生安慰老先生</t>
  </si>
  <si>
    <t>你。當你差不多睡着,但被墜落的感覺嚇醒。</t>
  </si>
  <si>
    <t>憤怒的善逸</t>
  </si>
  <si>
    <t>七早八早，攻山小!?</t>
  </si>
  <si>
    <t>貓咪打哈欠</t>
  </si>
  <si>
    <t>病:醫生,檢查結果怎麼樣?醫:我來看看，B型肝炎、C型肝炎、肺炎、腦炎、扁桃腺炎...哇靠你根本就是炎帝!</t>
  </si>
  <si>
    <t>病人插管接受治療</t>
  </si>
  <si>
    <t>當你看到機巴上司家被燒</t>
  </si>
  <si>
    <t>妹妹與火燒厝</t>
  </si>
  <si>
    <t xml:space="preserve">專家:武漢肺炎致死率只有2%。遊戲:大獎機率有2.5%喔!非洲人。
</t>
  </si>
  <si>
    <t>黑人大笑</t>
  </si>
  <si>
    <t>護士:阿公你喜歡禮盒嗎? 阿公:我最愛禮盒了。護士:你快被裝進去囉</t>
  </si>
  <si>
    <t>護士與老人</t>
  </si>
  <si>
    <t>想學習陰莖增大密技。讓妳的男人強。投胎。</t>
  </si>
  <si>
    <t>悲傷青蛙閱讀</t>
  </si>
  <si>
    <t>寒假作業沒寫完怎麼辦?不怕。有政府,有政府不怕。寒假作業都不用寫了?不寫，相信政府。</t>
  </si>
  <si>
    <t>大媽不怕</t>
  </si>
  <si>
    <t>當你在真正的自殺突擊隊裡</t>
  </si>
  <si>
    <t>自殺突擊隊</t>
  </si>
  <si>
    <t>一黑人因上傳自己和方向盤的合照，被人舉報封鎖帳號。</t>
  </si>
  <si>
    <t>黑人自拍</t>
  </si>
  <si>
    <t xml:space="preserve">最好的朋友，直到永遠。
</t>
  </si>
  <si>
    <t>牛和豬變成漢堡</t>
  </si>
  <si>
    <t>不要學我消費阿甘!!</t>
  </si>
  <si>
    <t>崩潰的海鷗</t>
  </si>
  <si>
    <t>阿嬷今天怎麼了?醫生，我只要這樣這裡就會很痛餒!那你就不要給我這樣!</t>
  </si>
  <si>
    <t>醫生跟川普的阿嬷</t>
  </si>
  <si>
    <t>武漢肺炎存在茶會、晚會、各種活動。</t>
  </si>
  <si>
    <t>做了夢卻想不起來夢了什麼。</t>
  </si>
  <si>
    <t>努力回想</t>
  </si>
  <si>
    <t>您的寒流正在讀取中..</t>
  </si>
  <si>
    <t>一陣風雪吹來</t>
  </si>
  <si>
    <t>正常人的生活。網路世界。現實人生。</t>
  </si>
  <si>
    <t>網路與現實的差距</t>
  </si>
  <si>
    <t>我被霍格華茲退學了，因為我用了黑魔法。</t>
  </si>
  <si>
    <t>黑人畢業生</t>
  </si>
  <si>
    <t>咪眼睛看的話，這兩就是一樣的。</t>
  </si>
  <si>
    <t>黑人繫黑領帶、黑色湯匙</t>
  </si>
  <si>
    <t>當你遇到寒假作業。不!我不!</t>
  </si>
  <si>
    <t>柴犬拒絕</t>
  </si>
  <si>
    <t>段考前只看書三分鐘的你:好，我準備好了。</t>
  </si>
  <si>
    <t>派大星準備好了</t>
  </si>
  <si>
    <t xml:space="preserve">我和魔鬼達成了一個協議，雖然他奪去了我的雙腳，不過我仍然認為是值得的。
</t>
  </si>
  <si>
    <t>影子玩體操吊環</t>
  </si>
  <si>
    <t xml:space="preserve">小孩:我長大後也要成為像叔叔一樣的醫生!醫生:很抱歉,你先天的缺憾讓你永遠無法當醫生。媽媽:難不成我孩子病了?醫生:不,她單純是個智障而已
</t>
  </si>
  <si>
    <t>coronavirus cases in Iran. Stonks.</t>
  </si>
  <si>
    <t>stonks</t>
  </si>
  <si>
    <t>做資源回收的同學。紙類籃裡的塑膠吸管套。請問這是霸凌嗎?</t>
  </si>
  <si>
    <t>這是什麼嗎</t>
  </si>
  <si>
    <t xml:space="preserve">用力嘴我快點!你的頭髮長反了
</t>
  </si>
  <si>
    <t>留鬍子男子自拍</t>
  </si>
  <si>
    <t>屌死你林鄭，全面封關啊!我死都不封!</t>
  </si>
  <si>
    <t>蝙蝠俠打臉</t>
  </si>
  <si>
    <t xml:space="preserve">以前的我:錯的是中共政府，人民是無辜的。現在的我:人出不去，貨進不來，武漢發棺材。
</t>
  </si>
  <si>
    <t>從以前到現在</t>
  </si>
  <si>
    <t>我。這就是為麼我沒有女朋友。</t>
  </si>
  <si>
    <t>一隻黑猩猩</t>
  </si>
  <si>
    <t xml:space="preserve">其實真正的笑話，就是那個一直找她聊天，期望她會成為你女朋友的你。
</t>
  </si>
  <si>
    <t>你也爛</t>
  </si>
  <si>
    <t>搭車返鄉投票。青年，回投。普悠瑪返鄉投胎。</t>
  </si>
  <si>
    <t>普悠瑪列車出軌</t>
  </si>
  <si>
    <t>小時候我以為有錢就能夠買到快樂。長大後我才慢慢發現我他媽是對的。</t>
  </si>
  <si>
    <t>比爾蓋茲笑</t>
  </si>
  <si>
    <t>一直猜對劇情，我的表情</t>
  </si>
  <si>
    <t>喬治眼看著保羅的輪椅失控，煞不住地滑向鐵軌。他很想伸出援手，但他知道不能跨越黃色的線。觀念很正確喔，喬治。火車禮儀，超級無敵簡單。</t>
  </si>
  <si>
    <t>冷眼旁觀有人要跳軌</t>
  </si>
  <si>
    <t>愛探險的朵拉:海洋在哪裡?六歲,坐在電視前的我:</t>
  </si>
  <si>
    <t>興奮的朵拉與無言的大眼仔</t>
  </si>
  <si>
    <t>寒假延長。暑假縮短。國三生。教育局說畢典延後兩個禮拜會考不延。</t>
  </si>
  <si>
    <t>末班車</t>
  </si>
  <si>
    <t>普悠瑪出軌</t>
  </si>
  <si>
    <t>看看這男的，他居然不讓植物喝水!</t>
  </si>
  <si>
    <t>幫輪椅上的人撐傘</t>
  </si>
  <si>
    <t>當你想睡覺可是光線又很強。誰來幫我關燈~(懶的起來)</t>
  </si>
  <si>
    <t>不想起來的貓</t>
  </si>
  <si>
    <t>德國人騎自行車時的手勢。向左轉。向右轉。停。去波蘭。</t>
  </si>
  <si>
    <t>騎腳踏車的四種姿勢</t>
  </si>
  <si>
    <t>現代縱橫家:在街上和別人嗆聲(策辯之士)、一遇到衝突就打電話找各個幫派的兄弟(合縱連橫)、警察來時丟下同夥落跑(現實主義)。</t>
  </si>
  <si>
    <t>在街上打群架</t>
  </si>
  <si>
    <t>我想製作迷因梗圖想不到點子時</t>
  </si>
  <si>
    <t>絞盡腦汁</t>
  </si>
  <si>
    <t>種族歧視從小做起</t>
  </si>
  <si>
    <t>英文字母與黑人小孩</t>
  </si>
  <si>
    <t>15歲剛出道時。50歲退休後。</t>
  </si>
  <si>
    <t>跳地板動作40年之後的男子</t>
  </si>
  <si>
    <t>抱歉，我不知道他只有一條命。</t>
  </si>
  <si>
    <t>貓咪用枕頭悶死一個人</t>
  </si>
  <si>
    <t xml:space="preserve">吓到吃手手。
</t>
  </si>
  <si>
    <t>(地獄裡)撒旦:打了個噴嚏。我:我的天啊!願上帝保佑你。撒旦跟他的惡麼:你三小啦!</t>
  </si>
  <si>
    <t>什麼?</t>
  </si>
  <si>
    <t xml:space="preserve">You of a </t>
  </si>
  <si>
    <t>海邊的太陽</t>
  </si>
  <si>
    <t>整天拿你和其他孩子比較，卻不准你拿他們和其他父母比較</t>
  </si>
  <si>
    <t>開心的父母</t>
  </si>
  <si>
    <t>朋友:欸?啊你這幾天寒假都在幹嘛?我:沒有啊就偶爾出去走走跑跑步。朋友:你都去哪跑步?我:武漢..朋友:我突然有事先走了辦辦(閃) 我:.. (是武漢公園啦靠北)。</t>
  </si>
  <si>
    <t>武漢公園</t>
  </si>
  <si>
    <t>你為甚麼不敢正眼看我?我又不會偷走你的病。</t>
  </si>
  <si>
    <t>歐巴馬與霍金</t>
  </si>
  <si>
    <t>所有人:Kobe R.I.P Kobe:</t>
  </si>
  <si>
    <t>Kobe戴口罩與其他球員拍照</t>
  </si>
  <si>
    <t>為什麼那麼自私不戴口罩!就是因為怕麻煩嗎?</t>
  </si>
  <si>
    <t>善逸被打臉</t>
  </si>
  <si>
    <t>各國開發的疫苗。美國。澳洲。日本。北韓。</t>
  </si>
  <si>
    <t>各國的疫苗</t>
  </si>
  <si>
    <t>你知道吗?有脑的人才会患上脑癌。标记一个不会患上脑癌的朋友。</t>
  </si>
  <si>
    <t>腦圖</t>
  </si>
  <si>
    <t>你:為什麼我單身?損友:那麼，也許是因為你太醜了。</t>
  </si>
  <si>
    <t>派大星說也許是你太醜了</t>
  </si>
  <si>
    <t>當你玻璃心朋友介紹她覺得好吃的食物給你，但其實難吃的像屎。你:</t>
  </si>
  <si>
    <t>笑著吃東西</t>
  </si>
  <si>
    <t>醫生:頭痛會消退。Google搜尋:okay, get in.</t>
  </si>
  <si>
    <t>等你很久了</t>
  </si>
  <si>
    <t>常高潮</t>
  </si>
  <si>
    <t>一位軍官</t>
  </si>
  <si>
    <t>告訴我,我們要面對多少猶太人。我的元首,維基百科說全球猶太人的總人口數很難得到精準統計。因為猶太人的定義存在多種標準和界定方式。導致統計的準確性受到了影響。操,你不會把他們集中一點嗎?</t>
  </si>
  <si>
    <t>希特勒問話</t>
  </si>
  <si>
    <t xml:space="preserve">你有無玩抖音?有。
</t>
  </si>
  <si>
    <t>小蓮推克拉拉</t>
  </si>
  <si>
    <t>再五頁就好如果都沒有好看的，今天就休息好了。</t>
  </si>
  <si>
    <t>思考</t>
  </si>
  <si>
    <t>為什麼我看了那麼多個醫生都沒有好？你他媽怎麼不去吃屎？</t>
  </si>
  <si>
    <t>天使帶你上天堂</t>
  </si>
  <si>
    <t xml:space="preserve">你都有我了為還要打手槍?因為我最近手頭比較緊。
</t>
  </si>
  <si>
    <t>男孩惹女孩生氣</t>
  </si>
  <si>
    <t xml:space="preserve">爺爺沒站起來。我已經老囉!爺爺加油!身體是很老實的。
</t>
  </si>
  <si>
    <t>站起來了</t>
  </si>
  <si>
    <t>遊民:拜託各位大哥大姐幫幫我..遊民:我都忘了我多久沒吃飯了.大家:加油!你一定會想起來的!</t>
  </si>
  <si>
    <t>大家一起安慰一個人</t>
  </si>
  <si>
    <t>當你家的貓貓感覺到被騷擾。</t>
  </si>
  <si>
    <t>長嘯的貓</t>
  </si>
  <si>
    <t>當你看到大家都在IG發出去玩的照片時，你只能在家當你的廢物。</t>
  </si>
  <si>
    <t>柴犬眼神死</t>
  </si>
  <si>
    <t xml:space="preserve">坐在我後面的這個小孩，在飛行途中把救生衣拿了出來穿上並充氣。我記得這是違法的對吧?並沒有,自從六零年代廢除種族隔離和禁止種族歧視後，黑人一直可以合法搭飛機。
</t>
  </si>
  <si>
    <t>黑人小孩穿救生衣</t>
  </si>
  <si>
    <t>不小心點到前置鏡頭的我:(鼻孔超大雙下巴超明顯幹)</t>
  </si>
  <si>
    <t>驚慌的貓</t>
  </si>
  <si>
    <t>沒人約在家的我</t>
  </si>
  <si>
    <t>手工水餃99/包。全素是包植物人嗎？</t>
  </si>
  <si>
    <t>水餃與廚師</t>
  </si>
  <si>
    <t>我:泡熱巧克力。茶壺:熱水噴出來。我:</t>
  </si>
  <si>
    <t>女人崩潰</t>
  </si>
  <si>
    <t xml:space="preserve">因為非洲太窮，沒有大陸人去而沒有人感染武漢肺炎。窮就是safe。
</t>
  </si>
  <si>
    <t>歐穴!我忘記開學要交報告了!</t>
  </si>
  <si>
    <t>完蛋了</t>
  </si>
  <si>
    <t>中國女人裝成從武漢來的並假裝咳嗽,嚇走了強姦犯。傑出的一手。</t>
  </si>
  <si>
    <t>傑出的一手</t>
  </si>
  <si>
    <t>八國聯軍示意圖</t>
  </si>
  <si>
    <t>男人強姦女人</t>
  </si>
  <si>
    <t>該怎麼讓小孩好好睡覺?给他更多的爱，給他安全感，給他看pornhub尻尻睡。</t>
  </si>
  <si>
    <t>丟人下樓公司</t>
  </si>
  <si>
    <t>醫生:放心，這個不會有輻射傷害。*也是醫生*</t>
  </si>
  <si>
    <t>醫生騙人</t>
  </si>
  <si>
    <t xml:space="preserve">我愛你,你是我的全世界。這是你今年找到的第四個世界，怎樣?你是要發現新宇宙了嗎?
</t>
  </si>
  <si>
    <t>情侶在雪地裡接吻</t>
  </si>
  <si>
    <t>反滲透法將表決，黃智賢氣炸：兩蔣若有知怎能忍受！忍受？忍受什麼？我們才不用反滲透法！我都直接槍斃！</t>
  </si>
  <si>
    <t>蔣公微笑</t>
  </si>
  <si>
    <t>PM 11:00。AM 01:00。AM 03:00。</t>
  </si>
  <si>
    <t>搶被子</t>
  </si>
  <si>
    <t>當父母給你零用錢，讚頌父母感恩父母!</t>
  </si>
  <si>
    <t>讚嘆萬歲感恩站立松鼠</t>
  </si>
  <si>
    <t>8歲的我:我長大後才不會像那些大人一樣整天抱怨東抱怨西的。現在:</t>
  </si>
  <si>
    <t>憤世嫉俗</t>
  </si>
  <si>
    <t>她:寶貝情人節你要送我什麼?我:</t>
  </si>
  <si>
    <t>精子</t>
  </si>
  <si>
    <t>或許在感情的路上很辛苦，但我從不奢望對方喜歡我，我覺得別人喜歡我就算不錯，但從來沒有人喜歡過我。</t>
  </si>
  <si>
    <t>難過哭</t>
  </si>
  <si>
    <t>為什麼得癌症的小孩都很健談?因為他們都很有化療。</t>
  </si>
  <si>
    <t>化療的小孩</t>
  </si>
  <si>
    <t>我是個廢物。你不只是廢而已。對啊。我們早就知道了。</t>
  </si>
  <si>
    <t>今天。是。星期一。</t>
  </si>
  <si>
    <t>厭世狗狗臉</t>
  </si>
  <si>
    <t xml:space="preserve">是...什麼這麼美味?是人民幣,我加了人民幣。
</t>
  </si>
  <si>
    <t>藝人們吃麵</t>
  </si>
  <si>
    <t>How to be rich? To be white. I wish I could read</t>
  </si>
  <si>
    <t>真相</t>
  </si>
  <si>
    <t>當我載女友去吃飯時。我:啊~今天要吃什麼?女友L都可以啊~我:牛排要嗎?女友:那個很油不要啦。我:</t>
  </si>
  <si>
    <t>土撥鼠拿槍</t>
  </si>
  <si>
    <t>最近工作真煩，同事各種心機,好累，想換一行怎麼辦??按一下enter就好。傑出的一手。</t>
  </si>
  <si>
    <t>發票差一號就中頭獎</t>
  </si>
  <si>
    <t>臭臉女孩</t>
  </si>
  <si>
    <t>附圖為導線連接乾電池和小燈泡,則在a、b間連接下列何者時,小燈泡不會亮?A王景玉 B 鐵絲 C 石墨棒 D銅線 答:A</t>
  </si>
  <si>
    <t>電流問題</t>
  </si>
  <si>
    <t>玩捉迷藏遇到捉迷藏大師</t>
  </si>
  <si>
    <t>可口可樂</t>
  </si>
  <si>
    <t xml:space="preserve">小孩:爸爸,為什麼上帝都要讓好人比較容易早死呀?爸爸:那當然囉,你想想看如果你有個花園,你會先拔走好看的那朵還是不好看的那朵花呢?小孩:醜的那朵。爸爸:那就對了...?不對等等.….小孩:我的花園裡容不下醜陋的廢物。
</t>
  </si>
  <si>
    <t>小女孩鏟土種樹</t>
  </si>
  <si>
    <t>你他媽的當我MP3?</t>
  </si>
  <si>
    <t>好幾個醫生用聽診器聽病人心跳</t>
  </si>
  <si>
    <t>新聞:寒假放到2/25。移到暑假的話.. 暑假兩個月，扣掉半個月,扣掉暑輔一個月，暑假就剩半個月。</t>
  </si>
  <si>
    <t>思考數學的女人</t>
  </si>
  <si>
    <t>0是奇數還是偶數?0是偶數!</t>
  </si>
  <si>
    <t>當你又說要決定開始存錢時，被旁邊的國父聽到。</t>
  </si>
  <si>
    <t>國父仁慈的笑容</t>
  </si>
  <si>
    <t>成功的男人背後都有一條脊椎，但不一定是直的。</t>
  </si>
  <si>
    <t>霍金在黑板前</t>
  </si>
  <si>
    <t>把這黃瓜放進去</t>
  </si>
  <si>
    <t>大媽拿黃瓜</t>
  </si>
  <si>
    <t>我的腦袋:做!我:為啥?我腦袋:叫你做就做!我:</t>
  </si>
  <si>
    <t>手指在牆壁縫裡</t>
  </si>
  <si>
    <t>我們來玩棋吧！誰先走？按照規則來說，白色先走。</t>
  </si>
  <si>
    <t>比利下棋</t>
  </si>
  <si>
    <t>野味。武汉人。I gotta get one of those.</t>
  </si>
  <si>
    <t>I Gotta Get One of Those</t>
  </si>
  <si>
    <t>茶几也能參加奧運!茶几是如何達成自己的夢想,參加奧運比賽的勵志故事。</t>
  </si>
  <si>
    <t>殘障人士玩拳擊</t>
  </si>
  <si>
    <t>當你知道資優生有高潛能低成就的人時。你:正是在下。</t>
  </si>
  <si>
    <t>正是在下</t>
  </si>
  <si>
    <t>年度最佳辦公室平面設計圖獲獎作品（一）。總經理辦公室。女秘書辦公室。衣櫃。暗門。雙人床。雙人浴缸。暗門。衣櫃。緊急逃生通道。</t>
  </si>
  <si>
    <t>辦公室設計圖</t>
  </si>
  <si>
    <t>顧客忽視我的手，把錢直接扔到櫃台上時</t>
  </si>
  <si>
    <t>覺得心累的狗狗</t>
  </si>
  <si>
    <t>DAN。DANCER。CAN。CANCER。</t>
  </si>
  <si>
    <t>美式足球員、舞者、罐頭、癌症病人</t>
  </si>
  <si>
    <t>我:一月真是一場災難，但二月一定會更好的!二月:</t>
  </si>
  <si>
    <t>地球爆炸</t>
  </si>
  <si>
    <t>期末考把題目抄一遍，覺得這樣就會過的你。學長。教授。</t>
  </si>
  <si>
    <t>等著看好戲</t>
  </si>
  <si>
    <t>True Story。大學之前:60%。我好笨。上大學後。60%。我是天才。</t>
  </si>
  <si>
    <t>謝謝你的衣服，混蛋!偶好餓。</t>
  </si>
  <si>
    <t>非洲小孩皺眉</t>
  </si>
  <si>
    <t>當你發現二月已經過六天，但是還沒有出現新的全球性威脅。Something's wrong, I can feel it.</t>
  </si>
  <si>
    <t>真的不對勁</t>
  </si>
  <si>
    <t>當你準備下班。老闆:別想逃!</t>
  </si>
  <si>
    <t>老奶奶司機</t>
  </si>
  <si>
    <t>先把槍放下啦主人~這傢伙人超好的說!</t>
  </si>
  <si>
    <t>柴犬與黑熊</t>
  </si>
  <si>
    <t>當我在考試前一直和他打遊戲，但是我英文有68分。我的朋友:you did it. you crazy son of a bitch, you did it!</t>
  </si>
  <si>
    <t>你做到了</t>
  </si>
  <si>
    <t>醫生:我有消息要告訴你喔!女人:噢,我不用知道寶寶的性別。醫生:哈哈，恩，"它"沒呼吸囉!</t>
  </si>
  <si>
    <t>醫生與懷孕的女人</t>
  </si>
  <si>
    <t>貓的耳朵有32塊肌肉，聽力範圍是人類的三倍，但聽到不想聽的話時，他們會假裝聽不見。</t>
  </si>
  <si>
    <t>假裝聽不見的貓</t>
  </si>
  <si>
    <t>當你在insta story 看到朋友去玩，卻沒有約你</t>
  </si>
  <si>
    <t xml:space="preserve">養狗千萬不要幫狗取“哈哈”這個名字。因為我家鄰居的哈士奇不見的時候，他一直在外面到處喊哈哈哈哈哈哈哈你在哪裡
</t>
  </si>
  <si>
    <t>沈玉琳搞笑</t>
  </si>
  <si>
    <t>手機摔倒，但螢幕沒破。</t>
  </si>
  <si>
    <t>幸好</t>
  </si>
  <si>
    <t>大姐，你是負責搞笑的是嗎？</t>
  </si>
  <si>
    <t>口罩當眼罩戴</t>
  </si>
  <si>
    <t xml:space="preserve">等一下,你明明知道我是直女...義大利麵在被弄濕之前也都是直的。
</t>
  </si>
  <si>
    <t>人渣的本願女女戀</t>
  </si>
  <si>
    <t>做迷因。睡覺。</t>
  </si>
  <si>
    <t>兩個按鈕</t>
  </si>
  <si>
    <t>我在死前要生吞一整袋這玩意，然後在遺囑上註明我想被火葬。</t>
  </si>
  <si>
    <t>玉米粒</t>
  </si>
  <si>
    <t>國小時看到老師:我的媽啊,是老大耶!高中時看到老師:給我用來擦屁屁我都不屑。</t>
  </si>
  <si>
    <t>敬畏的海綿寶寶</t>
  </si>
  <si>
    <t>其他國家。武漢人。LET ME IN!武漢人。LET ME INNNNNN!!!</t>
  </si>
  <si>
    <t>Let me in</t>
  </si>
  <si>
    <t>被早餐店阿姨叫帥哥。</t>
  </si>
  <si>
    <t>暗爽的貓咪</t>
  </si>
  <si>
    <t>突然來的負面情緒。想好好睡覺的我。</t>
  </si>
  <si>
    <t>被追著跑</t>
  </si>
  <si>
    <t xml:space="preserve">如果你是你吃的東西，中國人:
</t>
  </si>
  <si>
    <t>如果你是你吃的東西、蝙蝠俠</t>
  </si>
  <si>
    <t>抱歉囉「木蘭」。事事難料。</t>
  </si>
  <si>
    <t>只有花木蘭沒戴口罩</t>
  </si>
  <si>
    <t>醫生:術前要告知你們,這個手術只有50趴的存活機會。小孩:手術動兩次就好啦!醫生:水啦!</t>
  </si>
  <si>
    <t>醫生和小男孩擊掌</t>
  </si>
  <si>
    <t>嗯,我還需要一個亞洲人來計算這題。</t>
  </si>
  <si>
    <t>非洲人考試</t>
  </si>
  <si>
    <t>醫生:請問最近有從事性行為嗎?阿伯:嘿嘿嘿,當然有。醫生:聽起來你整個體內都是屁喔。</t>
  </si>
  <si>
    <t>醫生用聽診器聽病人心跳</t>
  </si>
  <si>
    <t>尾牙抽到吹風機</t>
  </si>
  <si>
    <t>禿頭男人坐在人群中</t>
  </si>
  <si>
    <t>我：有點餓去吃宵夜吧！我的身體：現在都幾點了？真假？！</t>
  </si>
  <si>
    <t>你媽拉你去找親戚的小孩玩。</t>
  </si>
  <si>
    <t>狗狗握手</t>
  </si>
  <si>
    <t>第三次世界大戰。宿醉兩天剛醒的我。</t>
  </si>
  <si>
    <t>海嘯來臨</t>
  </si>
  <si>
    <t>當你死黨跟你說她想住豪宅。當你發現他是富二代。</t>
  </si>
  <si>
    <t>大笑後崩潰</t>
  </si>
  <si>
    <t>看過太多迷因到最後已經沒有一個迷因可以讓你笑了。</t>
  </si>
  <si>
    <t>老人微笑</t>
  </si>
  <si>
    <t>如果所有人都餓死的話就不會有貧富不均的問題。</t>
  </si>
  <si>
    <t>聰明尼哥臉</t>
  </si>
  <si>
    <t>你們有吃過非洲菜嗎?沒關係，他們也沒有。</t>
  </si>
  <si>
    <t>一群非洲小孩</t>
  </si>
  <si>
    <t xml:space="preserve">醫生:我有消息要告訴你喔!女人:嗯,我不用知道寶寶的性別。醫生:哈哈,嗯,"它"沒呼吸囉!
</t>
  </si>
  <si>
    <t>沒有手機，也能玩部落衝突。</t>
  </si>
  <si>
    <t>非洲部落戰爭</t>
  </si>
  <si>
    <t>處女座的人:很潔癖。超級潔癖。</t>
  </si>
  <si>
    <t>Yes, no</t>
  </si>
  <si>
    <t>我：嘿！你有看到我家狗狗嗎？亞裔鄰居：</t>
  </si>
  <si>
    <t>小孩邊吃東西邊笑</t>
  </si>
  <si>
    <t>不給糖，就導彈。</t>
  </si>
  <si>
    <t>金正恩搗蛋</t>
  </si>
  <si>
    <t>珍妮佛的男友，似乎還沒有被解鎖</t>
  </si>
  <si>
    <t>兩個白人和一個黑人</t>
  </si>
  <si>
    <t>抽獎中了大獎。“武漢7天遊。</t>
  </si>
  <si>
    <t>跑</t>
  </si>
  <si>
    <t>當你媽看到你模擬考全科拿C，你:</t>
  </si>
  <si>
    <t>拿著十字架擋</t>
  </si>
  <si>
    <t>當你笑話還沒講出來，人卻先笑出來。</t>
  </si>
  <si>
    <t>這是Aki Aki，每天早上他都要走10公里的路去上學，所以總是遲到。有了您幾十元的小額捐款，我們就能買條鞭子，讓這個小王八蛋跑快一點!</t>
  </si>
  <si>
    <t>一個黑人小孩笑</t>
  </si>
  <si>
    <t>當又有人限時動態字放超小。我:</t>
  </si>
  <si>
    <t>鋼鐵人翻白眼</t>
  </si>
  <si>
    <t>這位是小克其比，他因地雷失去雙腳後行動不便，但是只要你每月資助我們10元，我們就能買很多粉筆給他。</t>
  </si>
  <si>
    <t>斷腿非洲小孩坐在地上畫圖</t>
  </si>
  <si>
    <t>美國藥方。支國專利。支國人。[laughter]-You dumb bitch.</t>
  </si>
  <si>
    <t>當女生聽到“你跟你爸長得很像“時的感覺</t>
  </si>
  <si>
    <t>假少女</t>
  </si>
  <si>
    <t>我:我覺得我需要減點肥。朋友:要不要一起去健身房?我:哇!不會太激烈了嗎?</t>
  </si>
  <si>
    <t>紳士困惑</t>
  </si>
  <si>
    <t>這個是蒜。這個是蒜到底。</t>
  </si>
  <si>
    <t>大蒜</t>
  </si>
  <si>
    <t>醫生:急救時,沒保住他的手,真的很抱歉。家長:你說過他會沒事的(be all right)!醫生:他沒有左手了。所以他剩右手(all right)。</t>
  </si>
  <si>
    <t>醫生、媽媽與小女孩</t>
  </si>
  <si>
    <t>教練說下水前要先熱身。</t>
  </si>
  <si>
    <t>火災現場</t>
  </si>
  <si>
    <t xml:space="preserve">醫生:嘿,你健康的像匹馬。男人:太棒了!感謝你醫生!醫生:像匹得癌症的馬。
</t>
  </si>
  <si>
    <t>當你在上課時想到奇怪的梗圖。當你發現老師站在你旁邊。</t>
  </si>
  <si>
    <t>蛤？你說巧克力ㄋㄟㄋㄟ不是從棕色牛乳擠的!？</t>
  </si>
  <si>
    <t>尤達大師驚訝</t>
  </si>
  <si>
    <t>幹!</t>
  </si>
  <si>
    <t>杯緣刺到眼睛</t>
  </si>
  <si>
    <t>客家人紅血球也省一點</t>
  </si>
  <si>
    <t>紅血球</t>
  </si>
  <si>
    <t>知道為什麼非洲人窮但是人口還多嗎?因為他們窮到保險套都買不起。</t>
  </si>
  <si>
    <t>Life.Life.Life.ZZZ</t>
  </si>
  <si>
    <t>當生活推你一把</t>
  </si>
  <si>
    <t>這是22歲的小明，大學剛畢業除了在辦公室工作外也是一名小說家，是個標準的斜槓青年。這是22歲的小許，他斜掉的只有脖子。</t>
  </si>
  <si>
    <t>苦惱的上班族、歪頭男孩</t>
  </si>
  <si>
    <t>這次考試像喝水般簡單</t>
  </si>
  <si>
    <t>老師與非洲小孩</t>
  </si>
  <si>
    <t>我:你爸媽在家嗎?孤兒:不要再打來了(哭)。</t>
  </si>
  <si>
    <t>打電話的男子</t>
  </si>
  <si>
    <t>歐美與日本的差別，不解釋。</t>
  </si>
  <si>
    <t>歐美清楚、日本模糊</t>
  </si>
  <si>
    <t>跟朋友一起讲笑话。笑到激烈，小心放了个屁。</t>
  </si>
  <si>
    <t>在家裏玩手機。上課時光明正大或偷偷地玩手機,卻不被老師發現。</t>
  </si>
  <si>
    <t>你知道精液的射出時速可達到45公里嗎?卡蘿以前也不知道,現在她知道了。</t>
  </si>
  <si>
    <t>女人遛狗</t>
  </si>
  <si>
    <t>當你跟朋友借錢，但打算永遠不還他。</t>
  </si>
  <si>
    <t>伸手要錢</t>
  </si>
  <si>
    <t>當你原本躲起來要等她爸跟她哥出去，結果他們開始脫衣服。</t>
  </si>
  <si>
    <t>白貓躲在牆角</t>
  </si>
  <si>
    <t xml:space="preserve">「這一包要多少錢?」「那是什麼?10?還是9.5?」
</t>
  </si>
  <si>
    <t>用手比價錢</t>
  </si>
  <si>
    <t>這隻被救援的雞使用雞輪椅而再度能夠順利走路。你們能不能就直接把這隻雞丟到油鍋裡然後停止浪費我他媽的稅金！</t>
  </si>
  <si>
    <t>雞用輪椅走路</t>
  </si>
  <si>
    <t>他媽的不准再傳這個來。</t>
  </si>
  <si>
    <t>跟大眼仔一模一樣</t>
  </si>
  <si>
    <t>跟朋友一起玩賽車遊戲。我們。</t>
  </si>
  <si>
    <t>賽車</t>
  </si>
  <si>
    <t>有些動物非常善於隱藏自己:北極狐。沙漠眼鏡蛇。竹節蟲。派對中的你。</t>
  </si>
  <si>
    <t>北極狐　沙漠眼鏡蛇　竹節蟲　一個人</t>
  </si>
  <si>
    <t>迷因版主:記得要按讚追蹤和分享啦!正在看梗圖的人:看完直接滑走。</t>
  </si>
  <si>
    <t>反應慢半拍</t>
  </si>
  <si>
    <t>泰勒把手打開，我知道東西一定是你偷的。</t>
  </si>
  <si>
    <t>耶穌對泰勒說話</t>
  </si>
  <si>
    <t xml:space="preserve">以前的我:東港只是因為教育程度與設施、交通建設與歷史漁港文化、宗教普及與產業分佈等因素才會整體中老年素質偏低,我要多體諒他們。現在的我:東港老人就是垃圾!
</t>
  </si>
  <si>
    <t>素食者。肉食者的食物正在你們的食物上拉屎呢。</t>
  </si>
  <si>
    <t>一隻牛站在草地上</t>
  </si>
  <si>
    <t>剛創讀書帳,正想努力做筆記放上來。老師跟我說我數學要補考。</t>
  </si>
  <si>
    <t>值得尊敬的警官。警察分散小女孩的注意力，讓她不看間他她車禍中死亡的父親。你有看見那邊那座孤兒院嗎?</t>
  </si>
  <si>
    <t>車禍現場旁警察抱著小女孩</t>
  </si>
  <si>
    <t>當女友傳衣服照片跟你說好看。女友:買給我!</t>
  </si>
  <si>
    <t>海綿寶寶的殺手鍵</t>
  </si>
  <si>
    <t xml:space="preserve">你們在虐待動物喔!沙文豬!虐妻啦!公主病喔!白痴喔!有驢子卻不騎。這就是我們的社會。
</t>
  </si>
  <si>
    <t>怎麼騎驢子都不對</t>
  </si>
  <si>
    <t>當你試著確認女朋友氣消了沒。</t>
  </si>
  <si>
    <t>橘貓與黑貓</t>
  </si>
  <si>
    <t>當我聽到咳嗽聲時:還是我:</t>
  </si>
  <si>
    <t>快閃</t>
  </si>
  <si>
    <t>我:*為了演出而嘗試化妝水。損友:*我*這是逼不得已的啊!*損友**你這樣是要嚇誰?*老子眼要瞎了。我看你比鬼还吓人吧!</t>
  </si>
  <si>
    <t>我看妳比鬼還嚇人</t>
  </si>
  <si>
    <t>買口罩的號碼牌到100號。而你剛剛好就是100號。</t>
  </si>
  <si>
    <t>派大星笑</t>
  </si>
  <si>
    <t>一般人。中國人。</t>
  </si>
  <si>
    <t>湯姆貓肚子裡的東西</t>
  </si>
  <si>
    <t>你朋友。你。被通識老師隨機分到同一組的別系女同學。</t>
  </si>
  <si>
    <t>分組的災難</t>
  </si>
  <si>
    <t>耶穌。3天後的耶穌。</t>
  </si>
  <si>
    <t>在墳墓邊比勝利手勢</t>
  </si>
  <si>
    <t>當你過年完看到自己的體重。不!!我怎麼變這麼肥!</t>
  </si>
  <si>
    <t>驚訝小貓</t>
  </si>
  <si>
    <t>人生突然過得很順遂。我:</t>
  </si>
  <si>
    <t>湯姆貓看報紙</t>
  </si>
  <si>
    <t>醫生我的檢驗結果如何？醫：放輕鬆，我們先玩的填空遊戲。好啊！醫：()pple, ()nstagram, ()essert, ()kype</t>
  </si>
  <si>
    <t>醫生安慰女人</t>
  </si>
  <si>
    <t>當你把一張二創的圖再二創一次。那張圖:(三創)</t>
  </si>
  <si>
    <t>三創文化園區</t>
  </si>
  <si>
    <t>非洲凝視。</t>
  </si>
  <si>
    <t>非洲小孩瞪大眼</t>
  </si>
  <si>
    <t>當你忘記被同學打是什麼感覺</t>
  </si>
  <si>
    <t>撿地上的餐盒</t>
  </si>
  <si>
    <t>宅在家裡的我</t>
  </si>
  <si>
    <t>派大星打電話叫漢堡</t>
  </si>
  <si>
    <t>*四歲的我刷牙時喝下了漱口水*當時的我:YOU WILL DIE IN 0:05.</t>
  </si>
  <si>
    <t>卡車5秒內輾過你</t>
  </si>
  <si>
    <t>我:*拍開箱影片* 喪禮上的其他人:</t>
  </si>
  <si>
    <t>湯姆貓傻眼</t>
  </si>
  <si>
    <t>龐貝城特產：花生粉裹麻糬。</t>
  </si>
  <si>
    <t>屍體、花生粉裹麻糬</t>
  </si>
  <si>
    <t>我找到台灣曾經屬於古埃及文明一部份的證據了。</t>
  </si>
  <si>
    <t>廢棄的罐子</t>
  </si>
  <si>
    <t>*我和我弟打架* 我:幹你娘勒!我弟:我操你媽! 我們:等等。</t>
  </si>
  <si>
    <t>覺得不對勁</t>
  </si>
  <si>
    <t>當你心情低落時。韋德大麻,優質大麻。</t>
  </si>
  <si>
    <t xml:space="preserve">這是一張非常令人難過的圖片。我們剛好拍到貓貓的靈魂離開了牠的肉體。
</t>
  </si>
  <si>
    <t>靈魂出竅的貓咪</t>
  </si>
  <si>
    <t>餐點來了十五分鐘朋友還在拍照。我們到底來吃飯還是來拍照?!</t>
  </si>
  <si>
    <t>貓咪瞪著你</t>
  </si>
  <si>
    <t>把喜歡的酷東西放進購物車。媽媽:不可以買這個,快吧他放回去。購物車裡的酷東西:為什麼難道我不夠酷嗎?</t>
  </si>
  <si>
    <t>貓咪在購物車裡</t>
  </si>
  <si>
    <t>為什麼非洲沒有藥店?因為空腹不能吃藥喔!</t>
  </si>
  <si>
    <t>非洲小孩捧著空碗</t>
  </si>
  <si>
    <t>戈登拉姆齊蛋餅。材料:兩顆天殺的雞蛋、一些狗娘養的鹽、少許王八羔子胡椒、靠北的細香蔥、一塊幹你媽的奶油。作法:把幹你妈的奶油放在天殺的平底鍋上加熱融他媽的化。把他媽的雞蛋打進他媽的碗裡。把那雞巴玩意天殺地地打一打。加進狗娘養的鹽和王八盖子胡椒以及切他媽有夠碎的香蔥,增添他媽的風味。等到天殺的奶油夠熱之後,把肉蛋混何物全倒進鍋子。等到煮他媽的熟之後把成品放到殺千刀的盤子上，最後吃了那狗屎爛蛋。</t>
  </si>
  <si>
    <t>戈登廚師</t>
  </si>
  <si>
    <t xml:space="preserve">我從不在家裡看鬼戲，因為我不想我家裡的鬼學到嚇我的方法
</t>
  </si>
  <si>
    <t>鬼娃娃</t>
  </si>
  <si>
    <t>第一次戶外教學。畢旅。</t>
  </si>
  <si>
    <t>從興奮到玩累了</t>
  </si>
  <si>
    <t xml:space="preserve">(化學)請問硝酸銀滴定氧化鈉反應產生的沉澱物是長度顏色?(A)黑色(B)皮膚色
</t>
  </si>
  <si>
    <t>黑人小孩寫字</t>
  </si>
  <si>
    <t>當你在英文課開始睡覺，醒來後發現已經上完數學課了。</t>
  </si>
  <si>
    <t>傻眼的善逸</t>
  </si>
  <si>
    <t>當我試著吸引暗戀對象看我，實際上我卻看起來像一副蠢樣:</t>
  </si>
  <si>
    <t>露齒笑</t>
  </si>
  <si>
    <t>當你暗戀的人給你一個小小的稱讚。</t>
  </si>
  <si>
    <t>融化的大頭雕像</t>
  </si>
  <si>
    <t>這是一張小朋友畫自己在洗手台洗手的圖畫</t>
  </si>
  <si>
    <t>洗手台洗手</t>
  </si>
  <si>
    <t>比利!你在做甚麼?相信政府，不戴口罩。比利!把你家中的機關槍拿來!</t>
  </si>
  <si>
    <t>比利！你在做什麼！？</t>
  </si>
  <si>
    <t>當一個得了武漢肺炎的人想跟你擁抱</t>
  </si>
  <si>
    <t>有流感的人想抱抱你時</t>
  </si>
  <si>
    <t>與神同行，最終審判。</t>
  </si>
  <si>
    <t>８＋９低頭上樓</t>
  </si>
  <si>
    <t>當我試著拯救我的期中考時</t>
  </si>
  <si>
    <t>兩個小孩拉一艘船</t>
  </si>
  <si>
    <t>當你發現過完一個假期，你又胖了的時候:我是肥肉。</t>
  </si>
  <si>
    <t>兔子看著自己的肚子驚訝</t>
  </si>
  <si>
    <t xml:space="preserve">很久很久以前,有一位討厭孩子們吵鬧的工程師,想看孩子們在他的傑作上玩要時被烤焦。
</t>
  </si>
  <si>
    <t>溜滑梯</t>
  </si>
  <si>
    <t xml:space="preserve">剪刀腳體位。凌空抽射體位。腳板抽筋體位。90度高潮體位。M型被肛體位。一字腳體位。單手平板支撐體位。嘔血中風體位。
</t>
  </si>
  <si>
    <t>內馬爾的八種體位</t>
  </si>
  <si>
    <t>誰說非洲很窮苦的?他們甚至還有巧克力河!</t>
  </si>
  <si>
    <t>非洲小孩在河邊裝髒水</t>
  </si>
  <si>
    <t>大雄這個傢伙靠不住</t>
  </si>
  <si>
    <t>大雄難過</t>
  </si>
  <si>
    <t>我想畫的。我畫出來的。</t>
  </si>
  <si>
    <t>土撥鼠</t>
  </si>
  <si>
    <t>我:「幹,好噁的蜘蛛。」蜘蛛:「幹,又是這件情緒不穩定的爛貨。」我:</t>
  </si>
  <si>
    <t>噁心</t>
  </si>
  <si>
    <t>有點空,吃東西。我的胃。我的腦子。介於餓與不餓之間。</t>
  </si>
  <si>
    <t>看心理醫生的比利</t>
  </si>
  <si>
    <t>聽到開學要延後的我</t>
  </si>
  <si>
    <t>感覺超讚</t>
  </si>
  <si>
    <t>老師：想要在表演學校留下，就要有一技之長。我：</t>
  </si>
  <si>
    <t>貓咪腳上頂著一顆蛋</t>
  </si>
  <si>
    <t>她現在有雞雞了嗎?</t>
  </si>
  <si>
    <t>她有雞雞了嗎</t>
  </si>
  <si>
    <t xml:space="preserve">很榮幸見到你。湯姆!他媽的人類竟然抓我老婆的奶啊!
</t>
  </si>
  <si>
    <t>抓我老婆的胸部</t>
  </si>
  <si>
    <t>大智若愚。大智若愚。弱智大瑜。</t>
  </si>
  <si>
    <t>韓國瑜皺眉</t>
  </si>
  <si>
    <t>Youtube影片最精彩的部分。You can skip to video in 5.</t>
  </si>
  <si>
    <t xml:space="preserve">街場匹配到大陸隊友。他說他是武漢人。他整場都在咳嗽。突然咳嗽聲停了，然後他的角色也不動了。
</t>
  </si>
  <si>
    <t>千花</t>
  </si>
  <si>
    <t>我已經失去了我的左手快有2個月了，你們要是想要開我玩笑，我不在乎，我為自己的身體感到驕傲。這麼棒的話,你怎麼不給自己拍拍手呢?對喔,妳辦不到喔?????</t>
  </si>
  <si>
    <t>斷手的人自拍</t>
  </si>
  <si>
    <t>第一次燙髮，我在鏡子前的表情</t>
  </si>
  <si>
    <t>奈良鹿鄙視你</t>
  </si>
  <si>
    <t>今天我們要探討健康議題:水果是對人體非常好的。嗯?吸~吸~糖。</t>
  </si>
  <si>
    <t>Elmo選擇吸古柯鹼</t>
  </si>
  <si>
    <t>當你去幫助非洲有需要的孩子時，發現他們對亞洲人的瞇瞇眼帶有歧視。</t>
  </si>
  <si>
    <t>亞洲人與非洲小孩</t>
  </si>
  <si>
    <t>媽,我的部隊要去歐洲。作戰阻止德軍的侵入。天啊!法蘭克!請你一定要戴上你爸的幸運頭盔上戰場。那個頭盔為他帶來了無數的好運</t>
  </si>
  <si>
    <t>上戰場</t>
  </si>
  <si>
    <t>“我有男朋友” "嗨"</t>
  </si>
  <si>
    <t>開門打招呼</t>
  </si>
  <si>
    <t>我的同學。不知道什麼東西。我的水瓶。</t>
  </si>
  <si>
    <t>戈登噴東西</t>
  </si>
  <si>
    <t>伊朗人正在準備好他們的空軍。</t>
  </si>
  <si>
    <t>攤開地毯來賣</t>
  </si>
  <si>
    <t>有些梗圖不需要解釋。</t>
  </si>
  <si>
    <t>希拉蕊與克蘿伊的合照</t>
  </si>
  <si>
    <t>XL OL</t>
  </si>
  <si>
    <t>兩個上班族女性</t>
  </si>
  <si>
    <t>Tips to keep your relationship strong. You need to be in a relationaship first.</t>
  </si>
  <si>
    <t>當你讀到真相時</t>
  </si>
  <si>
    <t>終於找到自己很多次的蚊子。手掌:</t>
  </si>
  <si>
    <t>試著把小孩還給上帝</t>
  </si>
  <si>
    <t>小孩飛高高</t>
  </si>
  <si>
    <t>真正的好朋友不會說你壞話。只會和你一起說別人壞話。</t>
  </si>
  <si>
    <t>胖達熊在一起</t>
  </si>
  <si>
    <t>三個心跳加速的聲音</t>
  </si>
  <si>
    <t>男人女人遛狗</t>
  </si>
  <si>
    <t>當你聽到有朋友說他要在情人節前脫單</t>
  </si>
  <si>
    <t>難過的派大星與海綿寶寶</t>
  </si>
  <si>
    <t xml:space="preserve">以前的我:我身為女權主義者，應該要表現的更理性，才不會被人家說女生就是情緒化。現在的我:噁男都去死!
</t>
  </si>
  <si>
    <t xml:space="preserve">我是花椰菜，我看起來像棵樹!我是核桃，我看起來像一顆大腦!我是磨菇，然後我討厭這個話題。
</t>
  </si>
  <si>
    <t>花椰菜、核桃、蘑菇</t>
  </si>
  <si>
    <t>等你怪罪在你弟上，你爸媽還相信你時。</t>
  </si>
  <si>
    <t>邪笑的狗</t>
  </si>
  <si>
    <t>當你忘記餵你的貓貓一餐時。貓貓:</t>
  </si>
  <si>
    <t>謝和弦暴走</t>
  </si>
  <si>
    <t>為什麼客家人不喝溫水?因為小氣鬼喝涼水。</t>
  </si>
  <si>
    <t>採茶婦女與冰水</t>
  </si>
  <si>
    <t>腦袋:你要睡覺了嗎?我:對拉,滾開!腦袋:你還沒有做迷因。</t>
  </si>
  <si>
    <t>睡前跟你的腦袋對話</t>
  </si>
  <si>
    <t>口罩一片8元，嫌貴可以用這種，一疊100片，才30元，用了就無病無痛了。</t>
  </si>
  <si>
    <t>符咒</t>
  </si>
  <si>
    <t>心想：我。遠方的錢。不要走啊！</t>
  </si>
  <si>
    <t>別走</t>
  </si>
  <si>
    <t>醫:你上禮拜為啥沒回診?喔喔我上禮拜不舒服就沒來。醫:</t>
  </si>
  <si>
    <t>大眼仔麥克華斯基傻眼</t>
  </si>
  <si>
    <t>此時的日本人。鑽石公主號。趨疫域公主運結。</t>
  </si>
  <si>
    <t>鑽石公主號</t>
  </si>
  <si>
    <t>你不該送她那玩意，太不安全了！那是一把劍，本來就不安全。她只是個小孩。可是這樣很有教育性。萬一她弄傷自己了呢？那她將學到寶貴的一課。</t>
  </si>
  <si>
    <t>死神</t>
  </si>
  <si>
    <t>嚐嚐看，這是我家鄉的傳統菜餚。可是...盤子上什麼也沒有啊。我知道。</t>
  </si>
  <si>
    <t>當你的沙拉一直在講笑話的時候</t>
  </si>
  <si>
    <t xml:space="preserve">當媽媽要沒收你的手機:
</t>
  </si>
  <si>
    <t>自殺念頭</t>
  </si>
  <si>
    <t xml:space="preserve">小玉好乖，爸爸很高興喔!嗯嗯嗯。
</t>
  </si>
  <si>
    <t>小玉抱爸爸</t>
  </si>
  <si>
    <t>就算只是單純的好朋友，有時候還是會忍不住偷瞄兩下。</t>
  </si>
  <si>
    <t>小美人魚與小比目魚</t>
  </si>
  <si>
    <t>我只標記重要的事物。狗狗。</t>
  </si>
  <si>
    <t>可愛的狗狗</t>
  </si>
  <si>
    <t xml:space="preserve">當你不確定你是快感冒，還是昨天吹太深的時候
</t>
  </si>
  <si>
    <t>張大嘴巴檢查</t>
  </si>
  <si>
    <t>我的情人節</t>
  </si>
  <si>
    <t>醫生:這是你的脊椎。我:衝三小給我放回去喔!</t>
  </si>
  <si>
    <t>醫生解釋脊椎模型</t>
  </si>
  <si>
    <t>好久不見老同學，你現在是做什麼的?我是台商。</t>
  </si>
  <si>
    <t>握手洗手</t>
  </si>
  <si>
    <t>當你用沒來掩飾懶惰，而且還沒有被人發現。</t>
  </si>
  <si>
    <t>得意奸笑</t>
  </si>
  <si>
    <t>當你不眠不休地開了12個小時的刀，只為了搶救病人的生命，病人卻在手術成功時感謝上帝。</t>
  </si>
  <si>
    <t>醫生微笑</t>
  </si>
  <si>
    <t>麵線。大長麵線。</t>
  </si>
  <si>
    <t>大腸麵線</t>
  </si>
  <si>
    <t>醫生：看起來像是妳懷孕了。女人：我懷孕了！？醫生：沒有，但“看起來”像是</t>
  </si>
  <si>
    <t>醫生用聽診器聽女人心跳</t>
  </si>
  <si>
    <t>雖然我們已經從那個地方出來了但我們還是會想盡辦法進去的。</t>
  </si>
  <si>
    <t>小孩偷看女人裙底</t>
  </si>
  <si>
    <t>杜芬舒斯。</t>
  </si>
  <si>
    <t>小丑</t>
  </si>
  <si>
    <t xml:space="preserve">我喜歡的男生。喜歡我的男生。我沒說過喔幹。
</t>
  </si>
  <si>
    <t>白人男性與黑人男性</t>
  </si>
  <si>
    <t>解釋台灣為何要加入WHO。World Health Organization.</t>
  </si>
  <si>
    <t>跟沙發上的女人解釋</t>
  </si>
  <si>
    <t>有刺青的不一定是流氓,有可能是岳飛。騎白馬的不一定是王子,有可能是金正恩。</t>
  </si>
  <si>
    <t>金正恩騎在白馬上</t>
  </si>
  <si>
    <t>當我上課一直問老師他那無聊的過去直到下課。carefully, he's a hero.</t>
  </si>
  <si>
    <t>蜘蛛人是英雄</t>
  </si>
  <si>
    <t>當你沒梗了。只要不努力想梗。只要看多一點車圖。只要把帳號空著。緣分到了想法就會爆滿。</t>
  </si>
  <si>
    <t>佛系</t>
  </si>
  <si>
    <t>當我試圖告訴外勞不用開視訊，擴音一樣可以講電話。外勞:??</t>
  </si>
  <si>
    <t>黑人問號</t>
  </si>
  <si>
    <t>當你吃完晚餐，然後電視在播非洲小孩的紀錄片。</t>
  </si>
  <si>
    <t>派大星嘲笑</t>
  </si>
  <si>
    <t>當你在上班時段差點被推下捷運。</t>
  </si>
  <si>
    <t>推一隻麻雀下去</t>
  </si>
  <si>
    <t>當妳戴口罩又很想擦新口紅時。讚啦!</t>
  </si>
  <si>
    <t>戴口罩擦口紅</t>
  </si>
  <si>
    <t>我督促自己讀書的方法</t>
  </si>
  <si>
    <t>書中夾巧克力</t>
  </si>
  <si>
    <t>每年都在等待脫單的我。2017。2018。2019。2020。</t>
  </si>
  <si>
    <t>可愛的柴犬</t>
  </si>
  <si>
    <t>考試時:刪去法。樂透法。</t>
  </si>
  <si>
    <t xml:space="preserve">老婆:他昨天拿我開了13個胖子笑話!老公:我只是開玩笑的!心理醫生:話說你怎麼記的這麼清楚他開了幾個玩笑?老公:因為大象的記性非常好。心理醫生:幹笑死
</t>
  </si>
  <si>
    <t>心理諮商</t>
  </si>
  <si>
    <t>當你屎在盡頭時在公廁遇到哪種狀況可以接受?無蹲式馬桶選項。嚴禁踩踏馬桶。馬桶電視熱的(剛有人使用完)，馬桶無法沖掉(已累積前3位排泄物)</t>
  </si>
  <si>
    <t>脫褲子上廁所</t>
  </si>
  <si>
    <t>珍惜你身邊矮小的朋友，或許有一天他們會悄無聲息的消失在世界上。</t>
  </si>
  <si>
    <t>溺水滅頂</t>
  </si>
  <si>
    <t>今天沒遲到?我…我提早十分鐘。學生之恥。</t>
  </si>
  <si>
    <t>醫生:我們來玩腦筋急轉彎。老人:好啊!這我最厲害了!醫生：甚麼東西又老又病，死了會被當垃圾丟掉？老人：不知道ㄟ好難。醫生：你很快就會找到答案的。</t>
  </si>
  <si>
    <t xml:space="preserve">雄性船蛸(又稱紙鸚鵡螺)，有著被雌性捕食的風險，所以一到交配的時候,公的船蛸不會爬到雌性身上,而是選擇切斷自己的性器然後丟給雌性讓她自己解决。這根本就是 Go Fuck Yourself 的最高境界啊!
</t>
  </si>
  <si>
    <t>紙鸚鵡螺</t>
  </si>
  <si>
    <t>塑膠die如何處理比較環保？海葬：進入食物鏈。火葬：產生戴奧辛。土葬：無法分解。天葬：進入食物鏈。</t>
  </si>
  <si>
    <t>韓國偶像</t>
  </si>
  <si>
    <t>沒有人: 遇到Kobe的死神: Ohm單挑作弊被抓到了! 抱歉一樣帶走!</t>
  </si>
  <si>
    <t>Kobe與女兒被死神抓到</t>
  </si>
  <si>
    <t>醫生:我有個好消息跟壞消息。病人:好消息是?醫生:我自己刷卡送了一個月禮包給你。病人:壞消息呢?醫生:你可能沒辦法拿完裡面的魔法石。</t>
  </si>
  <si>
    <t>1號形容戴套的感覺:Untuk(複製) Hijab。</t>
  </si>
  <si>
    <t>洗髮乳</t>
  </si>
  <si>
    <t>你講話可不可以大聲一點啦!媽蟻喔!</t>
  </si>
  <si>
    <t>當你沒教好小孩時的家長:你可要對人家負責。內心的你:乾,死定了!</t>
  </si>
  <si>
    <t>覺得完蛋的善逸</t>
  </si>
  <si>
    <t>在這種環境都辦得到，你又有何藉口不健身?我不是黑人。我找不到一模一樣的石頭。</t>
  </si>
  <si>
    <t>非洲人練舉重</t>
  </si>
  <si>
    <t>我們對於下列幾項的了解程度有多少？禮貌。女人。足球。任何對社會運作有價值的東西。迷因梗圖。</t>
  </si>
  <si>
    <t>了解程度長條圖</t>
  </si>
  <si>
    <t>Skip Ad。人生最漫長的幾秒。</t>
  </si>
  <si>
    <t>Youtube 跳過廣告</t>
  </si>
  <si>
    <t xml:space="preserve">病人:我還剩多少時間?醫生:10..病人:10個月?醫生:9..
</t>
  </si>
  <si>
    <t>老先生問醫生</t>
  </si>
  <si>
    <t xml:space="preserve">醫生:別擔心,你的老婆在一個很棒的地方。我:天堂嗎?醫生:我的公寓。
</t>
  </si>
  <si>
    <t>你最焦慮的狀況:1%。是手機沒電但沒的充?</t>
  </si>
  <si>
    <t>只剩１％的電</t>
  </si>
  <si>
    <t>*當你媽在教訓你時，你的兄弟姊妹:“愛心拍來了~</t>
  </si>
  <si>
    <t>海綿寶寶拿鍋鏟</t>
  </si>
  <si>
    <t>在電影哈利波特哩，我最想騎的東西。</t>
  </si>
  <si>
    <t>福克斯鳳凰、福特安格里亞車、魔杖、妙麗</t>
  </si>
  <si>
    <t>上帝想用iphone，然後把Steve Jobs带走了。上帝想看漫威，然後把Stan Lee带走了。恩，突然想看動漫。</t>
  </si>
  <si>
    <t>上帝、賈伯斯、史丹李、燒起來的房子</t>
  </si>
  <si>
    <t>用一個字形容我。恥。是說我很有羞恥心嗎?沒想到你是這樣看我。耳心。</t>
  </si>
  <si>
    <t>神鬼奇航</t>
  </si>
  <si>
    <t>直升機的用途: 橘:墜落。藍:適當的交通工具。</t>
  </si>
  <si>
    <t>Kobe Bryant</t>
  </si>
  <si>
    <t>人類:如何解決人口過剩? 上帝: 創造同性戀。還是人類:上帝憎恨同性戀。上帝:</t>
  </si>
  <si>
    <t>白人微笑</t>
  </si>
  <si>
    <t>你怕是单身出幻觉了</t>
  </si>
  <si>
    <t>熊貓人</t>
  </si>
  <si>
    <t>早八的課醒來發現已經九點了。歐買尬。</t>
  </si>
  <si>
    <t>驚嚇的貓</t>
  </si>
  <si>
    <t>早就知道朋友準備了生日驚喜的你。天啊。我實在太驚訝了。</t>
  </si>
  <si>
    <t>摀嘴裝驚訝</t>
  </si>
  <si>
    <t>爸媽要求的。我的能力範圍。</t>
  </si>
  <si>
    <t>一瓶酒插在槍上</t>
  </si>
  <si>
    <t>我:*醒來*拜託別跟我說七點了。我的鬧鐘:11點。我:</t>
  </si>
  <si>
    <t>嚇傻</t>
  </si>
  <si>
    <t>媽媽:下禮拜要開學囉~(躺在床上滑手機的你):完蛋了我寒假作業還沒寫完</t>
  </si>
  <si>
    <t xml:space="preserve">我的心跳。平常。摸自己鳥鳥。被女友摸鳥。摸到女友鳥鳥。
</t>
  </si>
  <si>
    <t>心跳</t>
  </si>
  <si>
    <t>沙發馬鈴薯跟培根沙發馬鈴薯。</t>
  </si>
  <si>
    <t>橘貓冷</t>
  </si>
  <si>
    <t>當你的小拇指踢到桌角，啊~~~痛到要往生…</t>
  </si>
  <si>
    <t>大叫的貓</t>
  </si>
  <si>
    <t>寒假延長。暑假縮短。</t>
  </si>
  <si>
    <t>你每次身上都很好聞，到底都用了什麼啊?我:</t>
  </si>
  <si>
    <t>每當有人問我為什麼身上那麼好聞時</t>
  </si>
  <si>
    <t xml:space="preserve">聽了某人的幹話後:我到底聽了三小)
</t>
  </si>
  <si>
    <t>翻白眼</t>
  </si>
  <si>
    <t xml:space="preserve">老司機才看得懂。美國。印度。
</t>
  </si>
  <si>
    <t>沙漠與草叢中獅子喝水</t>
  </si>
  <si>
    <t>我和你的心，就像我和十字架，緊緊的盯在一起-耶穌基督</t>
  </si>
  <si>
    <t>耶穌祈禱</t>
  </si>
  <si>
    <t>你的影子玩得比你還開心時</t>
  </si>
  <si>
    <t>叫你的影子放開那個女孩</t>
  </si>
  <si>
    <t xml:space="preserve">艾蓮:我要驱逐你们一只都不剩!武漢人:我要吃掉你们一只都不剩!
</t>
  </si>
  <si>
    <t>艾蓮哭</t>
  </si>
  <si>
    <t>學長姊給的考古題。平常沒在念書的你。</t>
  </si>
  <si>
    <t>海綿寶寶跪拜</t>
  </si>
  <si>
    <t>沒有人:大陸幹片:*這是高手**我太難了*</t>
  </si>
  <si>
    <t>海綿寶寶你追我跑</t>
  </si>
  <si>
    <t>徹夜排隊的人，幹你不要可以給我啊!</t>
  </si>
  <si>
    <t>當內馬爾不自覺宣揚了自己祖傳的八大體位。</t>
  </si>
  <si>
    <t>親愛的,今天禮拜幾?放心,還有一個禮拜才開學。耶比!</t>
  </si>
  <si>
    <t>超人與女友</t>
  </si>
  <si>
    <t>Man. Woman. White.Black. Poor. Rich.Asian. Chinese.</t>
  </si>
  <si>
    <t>骷髏頭與粉末</t>
  </si>
  <si>
    <t>打籃球打到一半，聽到了咖一聲，旁邊同學:</t>
  </si>
  <si>
    <t>石頭都覺得痛</t>
  </si>
  <si>
    <t>正弦定理、餘弦定理、鍾弦定理。</t>
  </si>
  <si>
    <t>韓國偶像、塑膠盆、木炭、遺照</t>
  </si>
  <si>
    <t>智慧的阿拉伯人會說:إقى منه بلحندق</t>
  </si>
  <si>
    <t>阿拉伯人</t>
  </si>
  <si>
    <t>這天氣天殺的冷,冷到鬼都穿褲子了。</t>
  </si>
  <si>
    <t>兩條褲子在雪地裡走</t>
  </si>
  <si>
    <t>支那人:does he bite? No, but he can hurt you in other ways.你媽肺炎死了。</t>
  </si>
  <si>
    <t>傷人的狗狗</t>
  </si>
  <si>
    <t>你前幾天創了一個迷因。對啊！萬一有人討厭怎麼辦？</t>
  </si>
  <si>
    <t>雖然錢沒了:啊~~~很帥阿~~~你還是興奮得不能自我。</t>
  </si>
  <si>
    <t>崩潰大叫</t>
  </si>
  <si>
    <t>醫生:你的檢查結果不太樂觀。病人:請用婉轉一點的方式告訴我!醫生:好吧,敲敲門。病人:是誰?醫生:皰疹。</t>
  </si>
  <si>
    <t>醫生和脫上衣的病人</t>
  </si>
  <si>
    <t>不是什麼動畫都能做成真人版的。</t>
  </si>
  <si>
    <t>角色扮演</t>
  </si>
  <si>
    <t>當你在上課時覺得無聊。橡皮擦。自動鉛筆。</t>
  </si>
  <si>
    <t>用刀刺入心臟</t>
  </si>
  <si>
    <t>凌晨三點忘了買泡麵的我:</t>
  </si>
  <si>
    <t>貓咪在被子裡</t>
  </si>
  <si>
    <t>各位同學，上課要多多“舉手”發問喔！“老師，我有問題！” “那你怎麼他媽不舉手發問呢？” “乙武同學，你笑什麼笑？”</t>
  </si>
  <si>
    <t xml:space="preserve">老師在上課學生舉手、力克˙胡哲 </t>
  </si>
  <si>
    <t>老師:怎麼沒做作文功課?我:作文題目是我的快樂人生,但我根本沒有。</t>
  </si>
  <si>
    <t>小孩問大人問題</t>
  </si>
  <si>
    <t>當整棟男宿舍只有你這裡有網路</t>
  </si>
  <si>
    <t>男生宿舍裡打電腦的男生</t>
  </si>
  <si>
    <t xml:space="preserve">今天考試,化學什麼的都不會，然後給同學打手勢,於是同學連續的指了幾個女生，於是我仔細的看了一下這幾個女生，ADCBACDB......
</t>
  </si>
  <si>
    <t>展榮笑著看手機</t>
  </si>
  <si>
    <t>*in不美麗的數學課。你:*累爆*看到這個情況的老師:傷心到模糊。</t>
  </si>
  <si>
    <t>一片模糊</t>
  </si>
  <si>
    <t xml:space="preserve">朋友因為幫了我一個大忙所以決定請他吃飯，我:明天我請你吃飯記得準時到喔!朋友:OK 謝啦那我就不帶錢嘎~我:好反正畢竟我請客啦!結果到了當天吃完飯要結帳的時候，我發現我他媽忘記帶錢包了。
</t>
  </si>
  <si>
    <t>貓咪嚇傻</t>
  </si>
  <si>
    <t>讓我們找個空曠的地方解決吧</t>
  </si>
  <si>
    <t>空空如也的肚子</t>
  </si>
  <si>
    <t>當老師請你去搬東西，你卻堅持很重要拉朋友去搬。</t>
  </si>
  <si>
    <t>工人扛東西</t>
  </si>
  <si>
    <t>上課上到一半被老師叫起來回回答題目，怎麼辦?我剛剛在放空。現在講到哪裡?隔壁的快救我!誰來救救我!</t>
  </si>
  <si>
    <t>一臉困惑的貓</t>
  </si>
  <si>
    <t xml:space="preserve">早安!出門記得擦防曬乳喔!
</t>
  </si>
  <si>
    <t>黑人小女孩笑</t>
  </si>
  <si>
    <t>夜店遇到的中國妹子，幫你吹到一半時，突然開始咳嗽。</t>
  </si>
  <si>
    <t>戈登嚇死</t>
  </si>
  <si>
    <t>叫飲料啦!興奮到模糊</t>
  </si>
  <si>
    <t>鸚鵡兄弟狂歡</t>
  </si>
  <si>
    <t>癌細胞小時候</t>
  </si>
  <si>
    <t xml:space="preserve">佛系經紀:不拉人不話術，不強姦 不簽約，緣分到了,自然會有小姐。
</t>
  </si>
  <si>
    <t xml:space="preserve">如果你是你吃的東西，非洲的小孩:Motherfu-
</t>
  </si>
  <si>
    <t>如果你是你吃的東西、非洲人</t>
  </si>
  <si>
    <t>他媽的你在看三小?蛤辣?</t>
  </si>
  <si>
    <t>厭世貓</t>
  </si>
  <si>
    <t>兩隻黑狗生前最後一張照片。</t>
  </si>
  <si>
    <t>為什麼要說這種謊。我先生當時掐住了我的脖子。</t>
  </si>
  <si>
    <t>沒有脖子的女人</t>
  </si>
  <si>
    <t>去孤兒院。救助那些可憐的孩子。炫耀自己有爸媽。</t>
  </si>
  <si>
    <t>固體。液體。液體。</t>
  </si>
  <si>
    <t>固體、液體、猶太人星星</t>
  </si>
  <si>
    <t>毯毯裡好舒服。一下下之後。怎麼回事？今天是星期幾？靠！我好漂亮！</t>
  </si>
  <si>
    <t>破繭而出</t>
  </si>
  <si>
    <t>防止兒童手淫十字架。</t>
  </si>
  <si>
    <t>小孩被綁住</t>
  </si>
  <si>
    <t>如果電量代表生命..</t>
  </si>
  <si>
    <t>爺爺奶奶與孫子的電量</t>
  </si>
  <si>
    <t>腦公，去倒垃圾。我不是聲控的。非要我觸控！非要我觸控！我倒！</t>
  </si>
  <si>
    <t>情侶間的對話</t>
  </si>
  <si>
    <t>哈哈你的眼睛好小喔!不知道聽了幾次這句話的我:什麼你再說一次，我眉毛太淡了聽不見。</t>
  </si>
  <si>
    <t>一個小女孩的照片</t>
  </si>
  <si>
    <t>男友好棒在我染頭髮的時候帶星巴克給我。
51區抓了一隻外星人。</t>
  </si>
  <si>
    <t>男人與頭髮上有怪東西的女人</t>
  </si>
  <si>
    <t>回家看到後宮團迎接你。阿斯。</t>
  </si>
  <si>
    <t>八個女生的腿</t>
  </si>
  <si>
    <t>你們這些無神論者,假如神是不存在的,那東西你們要怎麼解釋?快啦,我沒要跟你爭,我明天要期末考了,解釋給我聽。</t>
  </si>
  <si>
    <t>線性代數課本</t>
  </si>
  <si>
    <t>撒旦:請輸入密碼。我:呃,666?撒旦:密碼錯誤。我:那.6432?系統:地域列車啟動。</t>
  </si>
  <si>
    <t>我忘了屍體丟哪了?放心!鳥會告訴我們。</t>
  </si>
  <si>
    <t>一堆鳥飛向湖中的船</t>
  </si>
  <si>
    <t xml:space="preserve">這啥意思?如果妳撞車了,按下按鈕，就可以還原到出事前。
</t>
  </si>
  <si>
    <t>汽車按鈕</t>
  </si>
  <si>
    <t>孩子。我希望你未來不會上到右手安培定律。</t>
  </si>
  <si>
    <t>與沒有右手的孩子握手</t>
  </si>
  <si>
    <t xml:space="preserve">在所有兄弟姐妹中,總是會有一個奇怪的人!
</t>
  </si>
  <si>
    <t>三兄弟拿著魚</t>
  </si>
  <si>
    <t>正想潑限動，結果按到自拍。你:喔幹!</t>
  </si>
  <si>
    <t>自拍</t>
  </si>
  <si>
    <t>跟你說件事。公三小。寒假快結束了。</t>
  </si>
  <si>
    <t>美國隊長電梯</t>
  </si>
  <si>
    <t xml:space="preserve">用蘋果翻圖時發現會自動搜索臉孔，但是黑人卻搜索不能..似乎還沒有被解鎖
</t>
  </si>
  <si>
    <t>兩個白人和一個黑人一起照相</t>
  </si>
  <si>
    <t>我就歧視</t>
  </si>
  <si>
    <t>我就爛</t>
  </si>
  <si>
    <t>我。之夜。期中考。</t>
  </si>
  <si>
    <t>看著前面忘了後面</t>
  </si>
  <si>
    <t>宿醉還是堅持去上早八必修的你</t>
  </si>
  <si>
    <t>還沒睡醒的穿褲子</t>
  </si>
  <si>
    <t>因為寒假而讓時差亂掉，我能想像我開學的樣子。</t>
  </si>
  <si>
    <t>懶散的貓</t>
  </si>
  <si>
    <t>這是史蒂芬·霍金。他上知天文、下肢瘫痪。</t>
  </si>
  <si>
    <t>史帝芬霍金</t>
  </si>
  <si>
    <t>醫:阿伯恭喜你!你現在壯得想頭牛!哇!太好了!謝謝醫師!醫:還沒說完，一頭得了癌症的牛。</t>
  </si>
  <si>
    <t>「賈邁爾,請到黑板前。」「老師,我已經在這了。」「噢,抱歉。」</t>
  </si>
  <si>
    <t>老師在講台上上課</t>
  </si>
  <si>
    <t>沒有手機，也能玩憤怒鳥。</t>
  </si>
  <si>
    <t>被鴕鳥追</t>
  </si>
  <si>
    <t>你可以幫我拿皮膚色的那支筆嗎？好啊！當然。你在想什麼？怎麼那麼久？快啊！給他筆啊！</t>
  </si>
  <si>
    <t>比利</t>
  </si>
  <si>
    <t>巴洛克式白眼</t>
  </si>
  <si>
    <t>沒人能抗拒這種可愛的歪頭。</t>
  </si>
  <si>
    <t>各種可愛的歪頭</t>
  </si>
  <si>
    <t>當你以為你輾死的是動物但其實是個人</t>
  </si>
  <si>
    <t>爸爸:你昨晚去了哪裡?女兒:我跟我朋友去夜唱。爸爸:少騙我!你明明去了K書中心!唸了一整晚的書,媽的臭宅。</t>
  </si>
  <si>
    <t>爸爸與女兒爭吵</t>
  </si>
  <si>
    <t>嘗試解釋0是偶數給佳芬姐聽</t>
  </si>
  <si>
    <t>解釋給沙發上的女人聽</t>
  </si>
  <si>
    <t xml:space="preserve">你之前跟我說你是個男的!天殺的.我實在無法相信我愛上個女孩。
</t>
  </si>
  <si>
    <t>花木蘭被李翔發現是女生</t>
  </si>
  <si>
    <t>當她在騎你，但她坐下來的一刻角度歪了。</t>
  </si>
  <si>
    <t>當你折斷了你的紅蘿蔔</t>
  </si>
  <si>
    <t>老爸今年出第二次車禍囉!</t>
  </si>
  <si>
    <t>棺材掉出後車廂</t>
  </si>
  <si>
    <t>當你正在擔心自己的考試成績。突然想到整個考試時間都在睡覺,所以根本不用擔心。</t>
  </si>
  <si>
    <t>辛巴。雞巴。</t>
  </si>
  <si>
    <t>辛巴與小貓</t>
  </si>
  <si>
    <t>當你女兒屢次過度換氣發作,你會?尋求專業合法的身心科醫師協助、相信科學與醫學的力量。找一個神棍、信一個邪神、去酒釀女兒。</t>
  </si>
  <si>
    <t xml:space="preserve">警察正試著轉移小女孩的注意力,因為小女孩的爸爸死於車禍,滑走前別忘記給這位警察點個讚!「看,孤兒院就在那裡而已」
</t>
  </si>
  <si>
    <t>喔幹我踩到屎了。You</t>
  </si>
  <si>
    <t>採到屎</t>
  </si>
  <si>
    <t xml:space="preserve">這是誰做的拉笑死我了!
</t>
  </si>
  <si>
    <t>黑色粉色白色的臉</t>
  </si>
  <si>
    <t xml:space="preserve">*美國停止對日本出口石油*日本空軍軍官:啟動自爆程序。
</t>
  </si>
  <si>
    <t>自己爆炸</t>
  </si>
  <si>
    <t>裡面的世界好黑暗，啊啊不要再讓我進去了，我也是有食物的尊嚴阿QQ</t>
  </si>
  <si>
    <t>害怕冒汗的紅蘿蔔</t>
  </si>
  <si>
    <t>如果你生前是個好人，那你為什麼會來到這裡？稍早前...天啊！是神！</t>
  </si>
  <si>
    <t>Kobe上天堂</t>
  </si>
  <si>
    <t>好奇亂按免治馬桶。免治馬桶。我。</t>
  </si>
  <si>
    <t>用水柱沖人</t>
  </si>
  <si>
    <t>*公眾場所想散區,以為這是無聲屁，大聲到全場都在看著你。</t>
  </si>
  <si>
    <t>蟹老闆崩潰</t>
  </si>
  <si>
    <t>醫生:你接下來一輩子必須天天吃這種藥。病患:可是醫生,這裡只有三天份的藥。醫生:我知道。</t>
  </si>
  <si>
    <t>現實中的你。照片中的你</t>
  </si>
  <si>
    <t>兩張臉</t>
  </si>
  <si>
    <t xml:space="preserve">抱歉,蘇西，我不能治療你。我是個家庭醫生，但你沒有家。
</t>
  </si>
  <si>
    <t>醫生安慰小女孩</t>
  </si>
  <si>
    <t>進位置的由來。十進位。二進位。</t>
  </si>
  <si>
    <t>一雙手</t>
  </si>
  <si>
    <t>爺爺:說個笑話,猜猜什麼東西有四隻腳,但是沒有生命?男孩:是椅子啦哈哈,你好爛爺爺。爺爺:答錯囉,吉米,是你的狗喔!他死了~</t>
  </si>
  <si>
    <t>爺爺與孫子笑</t>
  </si>
  <si>
    <t>我強壯的同學。因他搶了我的鉛筆而憤怒的我。他的拳頭。</t>
  </si>
  <si>
    <t>膠帶貼不住</t>
  </si>
  <si>
    <t>切勿將雷射筆對準別人眼睛!我:</t>
  </si>
  <si>
    <t>用光劍指著你</t>
  </si>
  <si>
    <t xml:space="preserve">香港人。口罩蒸完可重用。這是智障才會說的話嗎?
</t>
  </si>
  <si>
    <t>當你找到你很喜歡的東西所以每種顏色都要有一個。</t>
  </si>
  <si>
    <t>不同顏色的狗狗</t>
  </si>
  <si>
    <t>所有學生。You can't defeat me。普通功課。I know, but he can。假期功課。</t>
  </si>
  <si>
    <t>爆炸</t>
  </si>
  <si>
    <t>聽說北韓有種藥能治療武漢肺炎。什麼藥?火藥。</t>
  </si>
  <si>
    <t>(老賈:Tony,現在得把面具摘掉了)你他媽在跟我開玩笑嗎?者賈:沒有,因為我們進入了香港領空。</t>
  </si>
  <si>
    <t>鋼鐵人</t>
  </si>
  <si>
    <t>明明已經跟阿姨說不要香菜三次了，結果麵裡還是一堆香菜。這些綠色的晦氣植物憑什麼出現?</t>
  </si>
  <si>
    <t>憤怒的貓</t>
  </si>
  <si>
    <t>我的兒子真是不知感恩,他生日時我送了他一張跳床,他卻只是一直尖叫著說想回到他的輪椅上。</t>
  </si>
  <si>
    <t>小男孩痛苦摔在地上</t>
  </si>
  <si>
    <t>當我看到有人沒戴口罩上街。So you have chosen...death.</t>
  </si>
  <si>
    <t>So You Have Chosen Death</t>
  </si>
  <si>
    <t>我快無聊死了，誰要約我出去玩!</t>
  </si>
  <si>
    <t>「你背包裡裝的那是什麼?」「AK-47」「不,我指的是在AK旁邊的」「一包洋芋片」「你不能帶那個進電影院」。</t>
  </si>
  <si>
    <t>看電影驗票</t>
  </si>
  <si>
    <t>醫生，我兒子剛出生，他的健康狀況怎麼樣？你兒子是個超健康的嬰兒。太好了，感謝耶穌。一個超健康的唐氏症嬰兒。</t>
  </si>
  <si>
    <t>醫生和病人解釋</t>
  </si>
  <si>
    <t>當你已經勝選但網友一直說你會被做成水餃</t>
  </si>
  <si>
    <t>陳柏惟哭</t>
  </si>
  <si>
    <t>當你已經死過8次了，所以開始變得小心謹慎。</t>
  </si>
  <si>
    <t>貓咪戴面罩</t>
  </si>
  <si>
    <t xml:space="preserve">你吃完麵包剩下的可以給我嗎?可以啊,想幹嘛?我想吃你的屑屑。
</t>
  </si>
  <si>
    <t>医生:很抱歉,您的妻子再也无法走路了。我:这个懒女人!</t>
  </si>
  <si>
    <t>醫生安慰苦惱的病人</t>
  </si>
  <si>
    <t>不認識我的人，以為我是很安靜的人。認識我的人，希望我是很安靜的人。</t>
  </si>
  <si>
    <t>柴犬被捏臉</t>
  </si>
  <si>
    <t>Loading, 75%. Error.</t>
  </si>
  <si>
    <t>孕肚、畸形兒</t>
  </si>
  <si>
    <t>買一份60元的雞排自己吃。找四位室友各吃他們一口雞排。</t>
  </si>
  <si>
    <t>用VPN查看不同國家pornhub上的「流行趨勢」。行家。</t>
  </si>
  <si>
    <t>在沙發上喝紅酒</t>
  </si>
  <si>
    <t>無心插柳柳橙汁。無心插柳柳懷孕。</t>
  </si>
  <si>
    <t>睡覺。買宵夜。半夜的我。</t>
  </si>
  <si>
    <t>高速公路急轉彎</t>
  </si>
  <si>
    <t xml:space="preserve">不開閃光,沒關係，有我罩著你。
</t>
  </si>
  <si>
    <t>與黑人合照</t>
  </si>
  <si>
    <t xml:space="preserve">"老兄有個男人脱光衣服在你家上你老婆."臥槽，幫我射爆他的蛋蛋!“我怕會傷到你老婆的嘴巴"
</t>
  </si>
  <si>
    <t>射擊手瞄準</t>
  </si>
  <si>
    <t>榮恩、煙火為什麼射不到星星?因為星星會(閃)</t>
  </si>
  <si>
    <t>妙麗與榮恩</t>
  </si>
  <si>
    <t xml:space="preserve">等男友帶套時候的你。真的很靠北!哈哈很北爛笑死!
</t>
  </si>
  <si>
    <t>吉娃娃抬腿</t>
  </si>
  <si>
    <t>沒有人:從武漢回來的人:</t>
  </si>
  <si>
    <t>蛤蜊</t>
  </si>
  <si>
    <t>霸凌他人真的是太爽了！但受害者已經自殺了！他自殺關我屁事！</t>
  </si>
  <si>
    <t xml:space="preserve">面對疫情我們網民可以做什麼?提陰謀論帶風向。提其他国家也做不好轉移焦點。援助災民所需幫他們祈福。
</t>
  </si>
  <si>
    <t>當你很開心的跟朋友說你脫魯了。朋友:終於有人要你了。</t>
  </si>
  <si>
    <t>貓與人掌心對掌心</t>
  </si>
  <si>
    <t>我終於有朋友了!</t>
  </si>
  <si>
    <t>我終於有朋友了</t>
  </si>
  <si>
    <t>一般人:中國人:</t>
  </si>
  <si>
    <t>湯姆貓肚子裡的食物</t>
  </si>
  <si>
    <t>學校通知:因為武漢肺炎的關係,經過彙整導師們的意見及學務處的態度,畢業旅行將視情況調整。高二。高二。</t>
  </si>
  <si>
    <t>病患:檢查結果怎麼樣呢?醫生:請問一下你是什麼星座?病患:巨蟹座(cancer:意同癌症) 醫生:怎麼這麼巧?</t>
  </si>
  <si>
    <t>醫生和病人微笑談話</t>
  </si>
  <si>
    <t>試圖弄清楚為什麼女朋友會對我生氣。</t>
  </si>
  <si>
    <t xml:space="preserve">醫生:急救時,沒保住他的手...真的很抱歉。家長:你說過他會沒事的(be all right)!醫生:他沒有左手了..所以他剩右手(all right)
</t>
  </si>
  <si>
    <t>當你已經很努力了，小組報告還是得了59分。你:你知道的我控制不了隊友。</t>
  </si>
  <si>
    <t>無奈的臉</t>
  </si>
  <si>
    <t xml:space="preserve">請問今天要喝點什麼?美式加奶。冰美式。拿鐵。抹茶拿鐵。熱可可。我要美式加奶多一點。
</t>
  </si>
  <si>
    <t>美國隊長</t>
  </si>
  <si>
    <t xml:space="preserve">當全院都沒有單人房的時候。家屬病人。護理斯
</t>
  </si>
  <si>
    <t>黑人，真的嗎</t>
  </si>
  <si>
    <t>當我看到一群女生在聊，背影挺可愛的。當我發現他們是外勞。</t>
  </si>
  <si>
    <t>雙標仔。猶太人梗。霍金梗。高雄市長梗。京阿尼梗。</t>
  </si>
  <si>
    <t>一段感情就像放屁一樣，如果你硬來的話可能就會是屎</t>
  </si>
  <si>
    <t>阿甘</t>
  </si>
  <si>
    <t xml:space="preserve">她是寡婦。她是黑人寡婦。
</t>
  </si>
  <si>
    <t>黑寡婦</t>
  </si>
  <si>
    <t>安妮法蘭克:納粹盃捉迷藏冠軍 1942-1944</t>
  </si>
  <si>
    <t>安妮法蘭克</t>
  </si>
  <si>
    <t>林鄭。表示訴求的香港人。不用理他們。</t>
  </si>
  <si>
    <t>請小孩畫出心目中上帝的長相</t>
  </si>
  <si>
    <t>請小孩畫出心中上帝的樣子</t>
  </si>
  <si>
    <t>傑尼龜。傑尼哥。</t>
  </si>
  <si>
    <t>傑尼龜與黑傑尼龜</t>
  </si>
  <si>
    <t>世界衛生組織。維尼快樂組織。WHO。</t>
  </si>
  <si>
    <t>病毒源頭:經過嚴密追查 一切都是尖尾梳造成。習維尼:更正是菜刀。習維尼:請人將他們燒毁。</t>
  </si>
  <si>
    <t>菜刀與蝙蝠</t>
  </si>
  <si>
    <t>當她的前任男友是位黑人。</t>
  </si>
  <si>
    <t>黑色手掌印</t>
  </si>
  <si>
    <t xml:space="preserve">是你海綿寶寶厲害還是我的海綿厲害。
</t>
  </si>
  <si>
    <t>派大星</t>
  </si>
  <si>
    <t>當你還想繼續賴床可是外面開始道路施工的時候:殼以不要嗎!?</t>
  </si>
  <si>
    <t>啄木鳥與貓頭鷹</t>
  </si>
  <si>
    <t>該反擊囉!我姊打我:不可以打女森!我:正義之搥不分性別!</t>
  </si>
  <si>
    <t>正義之搥是不分性別的</t>
  </si>
  <si>
    <t>年轻人你们不用羨慕老板。现在是老板在开好車，你们继续好好努力工作，十年之后..老板会开更好的车。</t>
  </si>
  <si>
    <t>主管開會講道理</t>
  </si>
  <si>
    <t>幫尿褲子的妹妹擦乾，但是卻越擦越濕，這很明顯違反了等價交換。</t>
  </si>
  <si>
    <t>等價交換</t>
  </si>
  <si>
    <t>當IG又BUG了。</t>
  </si>
  <si>
    <t>崩潰善逸</t>
  </si>
  <si>
    <t>老師 *上課太無聊:我的煉金術。於是給老師看練金術的我。</t>
  </si>
  <si>
    <t>手上生火</t>
  </si>
  <si>
    <t>網路梗圖。實體公仔。</t>
  </si>
  <si>
    <t>逛到喜歡的東西。啊啊啊我的手要克制不住了!</t>
  </si>
  <si>
    <t>嘗試不尻尻</t>
  </si>
  <si>
    <t>男生:撞到蛋蛋。“半徑一公里內的男生”</t>
  </si>
  <si>
    <t xml:space="preserve">小黃瓜可以增強記憶力。小時候被叔叔用來插屁屁，到現在都還記得。
</t>
  </si>
  <si>
    <t>小黃瓜</t>
  </si>
  <si>
    <t>考試考了99分。亞洲爸媽:</t>
  </si>
  <si>
    <t>失望的天使</t>
  </si>
  <si>
    <t>交往時候。結婚後。</t>
  </si>
  <si>
    <t>雷神索爾發胖</t>
  </si>
  <si>
    <t>不同文化中的針灸方式。中國。日本。韓國。蒙古。</t>
  </si>
  <si>
    <t>不同文化的針灸方式</t>
  </si>
  <si>
    <t>韓粉的出征。我現在要出征。我現在要出征。</t>
  </si>
  <si>
    <t>吉哇哇</t>
  </si>
  <si>
    <t xml:space="preserve">當你做完5個小時的手術，她醒來第一句話是“謝謝觀音媽包庇”。sorry啊aunty，你的觀音媽有做醫生的degree嗎?
</t>
  </si>
  <si>
    <t>醫生和老太太講話</t>
  </si>
  <si>
    <t>You can't defeat me. 不，你這隻中共狗看一看後面。信政府大媽染武肺去世，其丈夫網上發文被公安帶走。</t>
  </si>
  <si>
    <t>「這堂課不點名。」「也不考試,只要做期末報告就好。」「但要全英文」</t>
  </si>
  <si>
    <t>冒汗的海綿寶寶</t>
  </si>
  <si>
    <t>韓冰。霸軒穿女裝。</t>
  </si>
  <si>
    <t>沒有人:同時創帳但粉絲比我多1000多的我:可憐哪!</t>
  </si>
  <si>
    <t>臺灣牛舌餅。非洲牛舌餅。</t>
  </si>
  <si>
    <t>牛舌餅、非洲長舌族人</t>
  </si>
  <si>
    <t>Untuk(複製) Hijab</t>
  </si>
  <si>
    <t>讀電機想到台積電今年年終有108萬，但你連這學期微積分會不會過都還不知。</t>
  </si>
  <si>
    <t>悲傷青蛙</t>
  </si>
  <si>
    <t>雙手每秒狂震6.6下。是時候給新綽號了。我終於知道吳淑珍為什麼都站不起來了。</t>
  </si>
  <si>
    <t>阿扁伸手</t>
  </si>
  <si>
    <t>當媽媽承諾你要買麥當勞回家，但是並沒有實現。你用你那空洞的話語，偷走了我的夢想和我的童年。</t>
  </si>
  <si>
    <t>瑞典少女 Greta Thunberg 環保 How dare you</t>
  </si>
  <si>
    <t>我們眼中的穆斯林。穆斯林眼中的我們。</t>
  </si>
  <si>
    <t>穆斯林拿槍、一群人</t>
  </si>
  <si>
    <t>聽從你的心。來呼麻大家都去死。</t>
  </si>
  <si>
    <t>打開心</t>
  </si>
  <si>
    <t>意識到5天後要開學。(驚)</t>
  </si>
  <si>
    <t xml:space="preserve">我:我今天阻止了一起強姦案。朋友:哇!你是怎麼辦到的?我:強大的自制力
</t>
  </si>
  <si>
    <t>驕傲的臉</t>
  </si>
  <si>
    <t>認識的都是女權自助餐。這不是真的女權應該過濾。全部女權都是這樣子辣!</t>
  </si>
  <si>
    <t>這個可以當梗，等一下來做。五分鐘後。剛剛那是什麼?</t>
  </si>
  <si>
    <t>當我發現寒假又快結束了,而你作業還是跟之前一樣沒寫完。Ah,shit here we go again.</t>
  </si>
  <si>
    <t>Ah,shit here we go again</t>
  </si>
  <si>
    <t>刚从楼下买了个烧鸡，像不像等男朋友带套时候的你?</t>
  </si>
  <si>
    <t>燒雞</t>
  </si>
  <si>
    <t>樓上傳來小孩跑步聲*我:幹麥ㄘㄚ、啦</t>
  </si>
  <si>
    <t>蜘蛛人在天花板上</t>
  </si>
  <si>
    <t>醫生:我有個好消息跟壞消息。病患:壞消息是?醫生:沒有人在乎你。病患:好消息呢?醫生:你就快死了。</t>
  </si>
  <si>
    <t>醫生和病人說話</t>
  </si>
  <si>
    <t>現代墨家:嚴正譴責屠宰,認為牲畜和人應當被平等對待(兼愛)、用爱感化對岸,拒絕軍購(非攻)、每天上街遊行,跑到肉舖砸店(遊俠)、為了發表理念,不惜耗費能源及精力前往某組織演說(摩頂放踵)、認為能研發出快速100%綠能發電的方案和摧毀全世界塑膠製品的機器(發明精神)、把自己打造成受害者,阻擋別人對自己的批評(善守)。</t>
  </si>
  <si>
    <t>女人嚇得摀住嘴</t>
  </si>
  <si>
    <t>把妹教戰守則:守則第一條，別長太醜。</t>
  </si>
  <si>
    <t>長很醜的男人</t>
  </si>
  <si>
    <t>Birth Control Effectiveness. Condoms.Birth Control Pills. 五毛、小粉紅。</t>
  </si>
  <si>
    <t>保險套 避孕藥</t>
  </si>
  <si>
    <t>當你想幫助弱勢族群，但他們超種族歧視。</t>
  </si>
  <si>
    <t>亞洲人與非洲小孩拍照</t>
  </si>
  <si>
    <t>當你滑地方媽媽網站時，滑到你媽媽時。</t>
  </si>
  <si>
    <t>老師:一小時你們根本寫不出什麼好東西。考試:*給你一小時寫*</t>
  </si>
  <si>
    <t>大眼仔無言</t>
  </si>
  <si>
    <t>為什麼章魚哥看起來比艾莎更擔心。</t>
  </si>
  <si>
    <t>擔心</t>
  </si>
  <si>
    <t xml:space="preserve">美國的錢叫美金那英國的錢呢?英鎊啊!錯是英金!
</t>
  </si>
  <si>
    <t>Easy.Normal.Hard.一開始做迷因。Easy.Normal.Hard.做了3天的迷因。</t>
  </si>
  <si>
    <t>從簡單到困難</t>
  </si>
  <si>
    <t xml:space="preserve">被蜘蛛咬到變蜘蛛人。被黑人咬到..….
</t>
  </si>
  <si>
    <t>蜘蛛、蜘蛛人、黑人吃漢堡、黑色的漢堡</t>
  </si>
  <si>
    <t>希方集勒世界</t>
  </si>
  <si>
    <t>納粹德國街景</t>
  </si>
  <si>
    <t xml:space="preserve">女:我的唇好像有些乾裂。男:哇,你這樣走路不痛嗎?女:哈?男:哈?
</t>
  </si>
  <si>
    <t>男人女人牽手散步</t>
  </si>
  <si>
    <t>今晚吃飯嗎？不要了我很懶。我載你。我暈車。我陪你走路。我的腳剛剛斷了。</t>
  </si>
  <si>
    <t>一對男女在講電話</t>
  </si>
  <si>
    <t xml:space="preserve">Hunger Game。Hunger Game: 中國大躍進。
</t>
  </si>
  <si>
    <t>飢餓遊戲、中國土法鍊剛</t>
  </si>
  <si>
    <t>老師: 小朋友~你們有誰能夠舉例有哪些東西是非常助燃的呢?鄭南榕:我我我!老師:很棒!還有呢?</t>
  </si>
  <si>
    <t>學生上課舉手</t>
  </si>
  <si>
    <t>以為自己會很多所以去參觀一些活動展。結果發現自己根本聽不懂。</t>
  </si>
  <si>
    <t>不對喔</t>
  </si>
  <si>
    <t>當你在了中國乘客去機場，結果他一路狂咳。</t>
  </si>
  <si>
    <t>後照鏡裡的一雙眼睛</t>
  </si>
  <si>
    <t>在路上遇到熟人。在八仙遇到熟人。</t>
  </si>
  <si>
    <t>打招呼與八仙火災</t>
  </si>
  <si>
    <t>猜猜是什麼寶可夢精靈?地鼠!班叔叔!</t>
  </si>
  <si>
    <t>寶可夢死掉了</t>
  </si>
  <si>
    <t>如何正確地對付巨人。派一堆人去切他們後頸。派兵長去虐巨人。直接製造巨型樂高讓他們踩。</t>
  </si>
  <si>
    <t>救命啊媽媽啊啊啊啊!你就要變成媽媽了!</t>
  </si>
  <si>
    <t>胖虎撲倒小夫</t>
  </si>
  <si>
    <t>你有問題嗎?有。沒有。你能解決嗎?能。不能。那就不必擔心。這是心理健康的人的大腦運作方式嗎</t>
  </si>
  <si>
    <t>中國武漢肺炎撐不久,因為它是中國製的。</t>
  </si>
  <si>
    <t>做簡報</t>
  </si>
  <si>
    <t>曾文欽你他媽連個肉都切不好!你看看王景玉切的多漂亮啊!</t>
  </si>
  <si>
    <t>戈登嘲笑</t>
  </si>
  <si>
    <t>那些人生中不同階段的口腔期</t>
  </si>
  <si>
    <t>咬東西</t>
  </si>
  <si>
    <t>兒時打鞭炮記。沖天炮。</t>
  </si>
  <si>
    <t>放沖天炮</t>
  </si>
  <si>
    <t>你們知道要怎麼知道霍金有沒有得獎嗎?看有沒有無障礙坡道。</t>
  </si>
  <si>
    <t>山姆大叔指著你</t>
  </si>
  <si>
    <t xml:space="preserve">我好像不需要这些。emm..或许别人杀了我,缺子弹呢!
</t>
  </si>
  <si>
    <t>撿地上的子彈</t>
  </si>
  <si>
    <t>長生不老。把站前SOGO 變回來!</t>
  </si>
  <si>
    <t>大海撈針</t>
  </si>
  <si>
    <t>智齒，其實蠻弱智的。</t>
  </si>
  <si>
    <t>長歪的智齒</t>
  </si>
  <si>
    <t>嘿,操作的時候小小心點，你連真正的蘋果都吃不起。</t>
  </si>
  <si>
    <t>小女孩玩平板</t>
  </si>
  <si>
    <t>在化學課中把鹽和水混合。Kemist。</t>
  </si>
  <si>
    <t>Kemist(廢物化學家)</t>
  </si>
  <si>
    <t>一定要買一台有尾翼的車。這樣你才能隨時隨地野餐。</t>
  </si>
  <si>
    <t>在後車箱上吃東西</t>
  </si>
  <si>
    <t>人一出生，就註定終有一天會死。</t>
  </si>
  <si>
    <t>善逸偷偷告訴你</t>
  </si>
  <si>
    <t>公司。爽。</t>
  </si>
  <si>
    <t xml:space="preserve">“我也很想幫你啦,但你也知道,你的確是從我的碗裡吃了一點食物,少吃了那些我就不是很確定自己有沒有那個力氣拉你一把”
</t>
  </si>
  <si>
    <t>命懸一線的貓咪</t>
  </si>
  <si>
    <t>現代道家:不在乎乎政治或公共議題,覺得那很髒(超脫物外)、滿口「隨便啦」「都一樣啦」(齊物)、只會擺爛(無為而治)、無法為自己的行為編造合理的理由，只能胡亂搪塞(道可道,非常道)。</t>
  </si>
  <si>
    <t>男子擺爛坐著</t>
  </si>
  <si>
    <t xml:space="preserve">爺爺:說個笑話,猜猜什麼東西有四隻腳,但是沒有生命?男孩:是椅子啦哈哈,你好爛爺爺。爺爺:答錯囉,吉米,是你的狗喔!他死了~
</t>
  </si>
  <si>
    <t xml:space="preserve">誠徵電力工程師，有經驗者佳,立即上工。
</t>
  </si>
  <si>
    <t>電表與腳印</t>
  </si>
  <si>
    <t>現代農家:擁有大量土地與農舍,現代農人典範(以農為主)。</t>
  </si>
  <si>
    <t>盯著閃閃發光的戒指</t>
  </si>
  <si>
    <t>當你發現IG有人要追蹤你，但他要你回追他大帳。我:</t>
  </si>
  <si>
    <t>臭臉小男孩</t>
  </si>
  <si>
    <t>過年時的雞八親戚:你什麼時候要交女朋友?爛學校也要讀?成績怎麼樣?蛤你讀私立喔?我:</t>
  </si>
  <si>
    <t>明明3點才爬上床卻在6點半自然醒。開始思考自己是根本沒睡著還是怎樣的我:</t>
  </si>
  <si>
    <t>困惑的湯姆貓</t>
  </si>
  <si>
    <t>寒假延長。暑假縮短。畢業生。</t>
  </si>
  <si>
    <t>當你和朋友約好要出去玩。當你發現你還沒寫完寒假作業。</t>
  </si>
  <si>
    <t>當你已經超過一個禮拜沒偷东西了</t>
  </si>
  <si>
    <t>黑人開始變白人</t>
  </si>
  <si>
    <t>我在課室打開一包薯片。同學們:</t>
  </si>
  <si>
    <t>一群殭屍發現你</t>
  </si>
  <si>
    <t>西方人和朋友見面時總是會「抱一下」以表示熱情，而中束朋友們也不例外呢。</t>
  </si>
  <si>
    <t>抱成一團、爆炸</t>
  </si>
  <si>
    <t>武漢肺炎。開學。武漢肺炎。</t>
  </si>
  <si>
    <t>氣球</t>
  </si>
  <si>
    <t>狗狗知道自己什麼也沒做，但是他不想冒險，因為他是隻黑狗。</t>
  </si>
  <si>
    <t>警察槍斃黑人與狗狗</t>
  </si>
  <si>
    <t xml:space="preserve">男人:醫生,我還能活多久?醫生:10。男人:10個月嗎?醫生:9.8...
</t>
  </si>
  <si>
    <t>當你忘記今天是情人節,還跟朋友一起去遊街的時候。</t>
  </si>
  <si>
    <t>奔跑中被打</t>
  </si>
  <si>
    <t>女士:我孫子的足球比賽還要打四個禮拜——醫生:別擔心,你剩下兩個星期。女士:太棒了,謝謝你醫生</t>
  </si>
  <si>
    <t>醫生和病人握手</t>
  </si>
  <si>
    <t xml:space="preserve">他沒有雙腿,卻挑戰珠穆朗瑪峰。你有什麼藉口?他的腿不會痛,我的會。
</t>
  </si>
  <si>
    <t>用義肢爬山</t>
  </si>
  <si>
    <t>當別人笑你不切實際的時候,請記得這是佛羅里達州的居民想像中的未來交通工具。</t>
  </si>
  <si>
    <t>拖著鱷魚走</t>
  </si>
  <si>
    <t xml:space="preserve">女友:我有變胖嗎?給我好好回答喔!該說實話嗎?
</t>
  </si>
  <si>
    <t>躺在船上的貓</t>
  </si>
  <si>
    <t>用筷子夾起雀雀壽司</t>
  </si>
  <si>
    <t>麻雀壽司</t>
  </si>
  <si>
    <t>如果你會唱就跟我一起來。For every e &gt; 0, there exists a &amp; such that,for alte D. i &lt; lar -- &lt; 0.then f(x)-U&lt;6.</t>
  </si>
  <si>
    <t>演唱會</t>
  </si>
  <si>
    <t>遲到了趕快去學校。幫同學外送。</t>
  </si>
  <si>
    <t>你以為自己腿粗得像隻豬，你错了，豬並沒有你那麼粗的腿。</t>
  </si>
  <si>
    <t>一隻豬</t>
  </si>
  <si>
    <t>香港:大陸人:</t>
  </si>
  <si>
    <t>一排小便斗前的兩個人</t>
  </si>
  <si>
    <t xml:space="preserve">看著你的小孩長大
</t>
  </si>
  <si>
    <t>全家福</t>
  </si>
  <si>
    <t>老婆，為什麼沙發上有三個破保險套？啥...? 拜託你別那樣叫自己的小孩好嗎？</t>
  </si>
  <si>
    <t>三個小孩</t>
  </si>
  <si>
    <t>我爸是動物園裡的技工,看看他整個早上浪費在這我要瘋拉!你爸是喝了伊絲瑪的變身藥水嗎?</t>
  </si>
  <si>
    <t>土撥鼠修東西</t>
  </si>
  <si>
    <t>*過年宅在家的我</t>
  </si>
  <si>
    <t>發胖後的雷神索爾</t>
  </si>
  <si>
    <t>協助防疫。直接舔共。世界衛生組織。</t>
  </si>
  <si>
    <t>當你穿襪子去廁所結果踩到水:Oh fuck ! I'm so wet !</t>
  </si>
  <si>
    <t>幹</t>
  </si>
  <si>
    <t>*當你從大陸回來*你:诶诶妳要出來玩嗎?你。你朋友。</t>
  </si>
  <si>
    <t>圍成一圈不讓你進來</t>
  </si>
  <si>
    <t>台灣鄉民。911事件 2977人、猶太人600萬、廣島長崎 20萬。台灣鄉民。小燈泡 1人。鄭捷4人。普悠瑪 22人。</t>
  </si>
  <si>
    <t>*生理期肚子痛*我:幹到底是生理痛還是拉屎痛?</t>
  </si>
  <si>
    <t>香港市民:我們沒有口罩了!香港建制團體:我們愛香港人我們會助你們!現在沒有口罩讓我們買啊!我們會會盡力幫助!幹你娘口罩呢?捐了啊!他媽的在哪裡?湖北!</t>
  </si>
  <si>
    <t>父子吵架</t>
  </si>
  <si>
    <t>想偷看女友手機内容，於是試用猩猩的臉來驗證解鎖</t>
  </si>
  <si>
    <t>黑猩猩與男生一起看手機</t>
  </si>
  <si>
    <t>那些怪布偶。小時候的我。</t>
  </si>
  <si>
    <t>玩偶與狗</t>
  </si>
  <si>
    <t xml:space="preserve">中國。武漢肺炎。台灣。加油。
</t>
  </si>
  <si>
    <t>溺水握手洗手</t>
  </si>
  <si>
    <t xml:space="preserve">以前的我:女生還是要有自己專注的事物，要獨立自立自強。現在的我:我就沒男人會死。
</t>
  </si>
  <si>
    <t>我無法看著這張圖不笑。</t>
  </si>
  <si>
    <t>貓的笑臉</t>
  </si>
  <si>
    <t>沒人敢請黑人吃西瓜。</t>
  </si>
  <si>
    <t>黑人吃西瓜</t>
  </si>
  <si>
    <t xml:space="preserve">你也喜歡寬褲嗎?對阿。韓版闊腿裤好穿又好看。
</t>
  </si>
  <si>
    <t>我媽:欸你去幫我看一下多肉,好像有鳥飛來了。我:我不在乎你的那些草!我媽:(Visible Frustration)</t>
  </si>
  <si>
    <t>第一次聽到面交這個詞的時候:</t>
  </si>
  <si>
    <t>長鼻子面具</t>
  </si>
  <si>
    <t>是時候該走了。我是最棒的，對吧？是的，大家都說你是永遠的傳奇！Kobe!</t>
  </si>
  <si>
    <t>吳哥窟。尼哥哭。</t>
  </si>
  <si>
    <t>吳哥窟、流淚</t>
  </si>
  <si>
    <t>When somebody who has the flu tries to give you a hug.</t>
  </si>
  <si>
    <t>大一上微積分期末考完20分鐘，發現自己全部積分式後面都沒寫dx。</t>
  </si>
  <si>
    <t>事件發生機率。硬幣擲出正面50%。釣到附魔弓 0.8%。在CS GO的箱子開到刀的造型0.25%。被雷擊中 0.0000014%。看到領導坐鎮指揮親自指挥親自部署0%。</t>
  </si>
  <si>
    <t>事件發生機率</t>
  </si>
  <si>
    <t>人類總是喜歡黑白相間的東西</t>
  </si>
  <si>
    <t>黑白相間的東西</t>
  </si>
  <si>
    <t>吃避孕藥。使用保險套。拔出來。23個孩子的父親，只在晚上做愛，因為他覺得精子晚上都在睡覺。</t>
  </si>
  <si>
    <t>當女友告訴你她剛到家，而話筒的另一頭卻傳出陌生男子的聲音</t>
  </si>
  <si>
    <t>尤達大師傻眼</t>
  </si>
  <si>
    <t>聽說懷孕的人吃葡萄，嬰兒的眼睛會變大。但是...千萬別吃錯了!吃葡萄的。吃葡萄乾的。</t>
  </si>
  <si>
    <t>眼睛大與眼睛小的小孩</t>
  </si>
  <si>
    <t>醫生:你的明天會像JOHN CENA一樣。女孩:什麼意思?醫生:你看不到他。</t>
  </si>
  <si>
    <t>醫生用聽診器聽小女孩心跳</t>
  </si>
  <si>
    <t>身邊的情侶又吵架了。身為他們的朋友，我要幫他們想辦法。一律建議分手，分手快樂大家快樂</t>
  </si>
  <si>
    <t xml:space="preserve">當你聽到別人搶到很多盒口置時。你:???
</t>
  </si>
  <si>
    <t>冰炫風買一送一，找不到人合買。</t>
  </si>
  <si>
    <t>可以請你們不要捐發熱衣嗎?</t>
  </si>
  <si>
    <t>非洲小孩傻眼</t>
  </si>
  <si>
    <t>你要睡嗎？對，別煩。明天也測驗、默書，還要交十份功課。</t>
  </si>
  <si>
    <t>睡前跟你的腦袋的對話</t>
  </si>
  <si>
    <t>躲在撤僑專機的中國人:</t>
  </si>
  <si>
    <t>一堆白雞蛋中的奇異果</t>
  </si>
  <si>
    <t>面試員:你有什麼特殊技能?我:</t>
  </si>
  <si>
    <t>影子</t>
  </si>
  <si>
    <t>*当你没有网络时</t>
  </si>
  <si>
    <t>一群人圍著WIFI</t>
  </si>
  <si>
    <t xml:space="preserve">以前的我:我好討厭那些佔著血统說話的中華膠。現在的我:你媽靈堂著火了，火我放的。
</t>
  </si>
  <si>
    <t>我們很開心，每天都可以玩遊戲。飢餓遊戲4:永無止盡。</t>
  </si>
  <si>
    <t>一排黑人小孩坐在一起</t>
  </si>
  <si>
    <t>*當你女友嘗試破解你手機電腦密碼*現在是決定生死的一刻你們一定要好好守住!</t>
  </si>
  <si>
    <t>守住這球就可以晉級全國了(重要的一刻)</t>
  </si>
  <si>
    <t>在中國那叫做湯。</t>
  </si>
  <si>
    <t>狗泡在水裡</t>
  </si>
  <si>
    <t>我們要永遠在一起喔</t>
  </si>
  <si>
    <t>武漢七日遊。兌換截止日：2020/2/25</t>
  </si>
  <si>
    <t>雪花可樂兌換日期</t>
  </si>
  <si>
    <t>我:(講完一篇長篇故事後)這就是為什麼媽媽永遠是最讚的。孩子們:可以請你不要再來我們孤兒院唸故事了嗎?</t>
  </si>
  <si>
    <t>老師在教室上課</t>
  </si>
  <si>
    <t>珍奶喝到剩下一顆珍珠。</t>
  </si>
  <si>
    <t>黑人頭</t>
  </si>
  <si>
    <t>原本說好今天要攜手進名人堂的。是進冥人堂了。</t>
  </si>
  <si>
    <t>籃球名人堂</t>
  </si>
  <si>
    <t>一群守法戴上口罩的好公民，正督促一個未戴上口罩的女學生，看到社會上這麼多正義之士，心理覺得好感動。</t>
  </si>
  <si>
    <t>一群男人在車上圍住女學生</t>
  </si>
  <si>
    <t>*在圖書館看書，職員無視你把書收回</t>
  </si>
  <si>
    <t>超衰布萊恩</t>
  </si>
  <si>
    <t xml:space="preserve">以前的我: 我討厭中國人。現在的我:支那賤畜去死。
</t>
  </si>
  <si>
    <t>*當上課時老師問了一個很簡單的白癡數學問題*本來在睡覺沒聽到問題的我:</t>
  </si>
  <si>
    <t>Ew, I stepped in shit.online lecture.</t>
  </si>
  <si>
    <t>踩到屎</t>
  </si>
  <si>
    <t xml:space="preserve">電影:不!我不會見死不救!放手,不然我們都會死。現實世界:放開我的手!幹!要死你自己去死!
</t>
  </si>
  <si>
    <t>電影與現實世界的差距</t>
  </si>
  <si>
    <t>原本以為考試不會通過，成績出來卻比及格分數高兩分。</t>
  </si>
  <si>
    <t>不敢置信</t>
  </si>
  <si>
    <t>開合跳的時候想放屁。屁眼:</t>
  </si>
  <si>
    <t>憋著的臉</t>
  </si>
  <si>
    <t>醫生;產檢報告出來了,恭喜您的孩子是多一條的。孕婦:多一條雞雞嗎?我一直很想要一個男寶寶呢!醫生:您猜錯了,是多一條染色體。</t>
  </si>
  <si>
    <t>醫生和懷孕的女人解釋</t>
  </si>
  <si>
    <t>單身的原因：長太醜。太挑。屌太大，可能會殺死人。</t>
  </si>
  <si>
    <t>穿藍色衣服的男孩</t>
  </si>
  <si>
    <t>遊戲人生。猶戲人生。</t>
  </si>
  <si>
    <t>希特勒</t>
  </si>
  <si>
    <t xml:space="preserve">今天下午我去速食店,剛好手機沒電，我就問女店員妳們有資源嗎?她說先生~我就是店員!我說我要可以插的電源
</t>
  </si>
  <si>
    <t>有可以插的電源嗎</t>
  </si>
  <si>
    <t>當你在全班一起上的課開了很多中國的玩笑，還說Taiwan No.1，然後發現班上有陸生。</t>
  </si>
  <si>
    <t xml:space="preserve">笑死。這個男的只是被老師罵一下就躲在牆角哭,幹我快笑死,這裡是高中ㄟ老兄。說不定他只是在幫他的烏茲裝子彈。
</t>
  </si>
  <si>
    <t>躲在牆角</t>
  </si>
  <si>
    <t xml:space="preserve">親愛的無神論者如果上帝不存在，那請告訴我，為什麼我的鄰居在飛?
</t>
  </si>
  <si>
    <t>對面鄰居有人上吊</t>
  </si>
  <si>
    <t xml:space="preserve">我的天啊是外星人!拜託不要吃我!我有老婆和孩子!去吃他們!
</t>
  </si>
  <si>
    <t>荷馬說拜託不要</t>
  </si>
  <si>
    <t>好的,各位小朋友!我們昨天去農場玩時，有聽到那些叫聲呢?咩!咩!呱!呱!幹你媽的死小孩,快滾下我的耕耘機!</t>
  </si>
  <si>
    <t>老師上課</t>
  </si>
  <si>
    <t>上課時間沒有聲音。老師:是誰還有聲音!</t>
  </si>
  <si>
    <t>害怕的貓</t>
  </si>
  <si>
    <t>你們知道為什麼霍金成績那麼好嗎?因為他從來不會轉頭跟同學聊天。</t>
  </si>
  <si>
    <t>當我找不到衣服穿,於是我花了十分鐘崩潰而不是準備出門。</t>
  </si>
  <si>
    <t>仙杜瑞拉趴著哭</t>
  </si>
  <si>
    <t>普通人被打巴掌的反應。基督徒被打巴掌該有的反應。唉呦~左臉也順便。</t>
  </si>
  <si>
    <t>打巴掌</t>
  </si>
  <si>
    <t xml:space="preserve">朋友:你爸媽怎麼發現你是GAY的?我在4歲時:
</t>
  </si>
  <si>
    <t>小男孩含著滑板車握把</t>
  </si>
  <si>
    <t>對方和你挑戰閉氣，結果對方18分鐘還沒有起來，並開始飄動。福斯。</t>
  </si>
  <si>
    <t>迷因人浮在水面上</t>
  </si>
  <si>
    <t>吐司超人您不要這樣</t>
  </si>
  <si>
    <t>吐司超人</t>
  </si>
  <si>
    <t>醫生:你有聽過Roboclean 嗎?老伯:沒有欸那是什麼??醫生:現在聽起來,你體內都是pm2.5、塵蟎還有塵蟎的便便。</t>
  </si>
  <si>
    <t>醫生用聽診器聽並人心跳</t>
  </si>
  <si>
    <t>慈禧太后。義和團。</t>
  </si>
  <si>
    <t>湯姆貓開槍</t>
  </si>
  <si>
    <t>原本只是想默默的看別人以前的貼文，卻不小心按到愛心。</t>
  </si>
  <si>
    <t>你有什麼專長？我會做生髮藥水。很好，你被錄取了。</t>
  </si>
  <si>
    <t>比利在面試</t>
  </si>
  <si>
    <t>沒有贊助，還是能夠飢餓三十。</t>
  </si>
  <si>
    <t>非洲小孩圍在一起吃東西</t>
  </si>
  <si>
    <t>被退學兩次、留級五次、總是翹課，GPA只有2.4，而且也不讀書，我還是畢業了，你也可以。不是每個人都能去給教授幹。</t>
  </si>
  <si>
    <t>女畢業生</t>
  </si>
  <si>
    <t>Today is your only chance to share this.</t>
  </si>
  <si>
    <t>過期的牛奶</t>
  </si>
  <si>
    <t>全班。當老師叫全班安靜。全班。當大家發現主任站在門口。</t>
  </si>
  <si>
    <t>*晚餐時間*我:我們今天吃麥當勞。我姐:蛤不要!我:啊不然你要什麼?我姐:</t>
  </si>
  <si>
    <t>湯姆貓兩手一攤</t>
  </si>
  <si>
    <t>你在解釋工數三不是修了三次工數給媽媽聽的你。你媽。</t>
  </si>
  <si>
    <t>冷靜！</t>
  </si>
  <si>
    <t>冷靜！科學家們</t>
  </si>
  <si>
    <t>當週六想好好唸書。樓上鄰居装修。</t>
  </si>
  <si>
    <t xml:space="preserve">:你有拔出來嗎?:有
</t>
  </si>
  <si>
    <t>拉出來了嗎</t>
  </si>
  <si>
    <t>當你想要健身，當你想要健身。</t>
  </si>
  <si>
    <t>在Ubike上騎腳踏車</t>
  </si>
  <si>
    <t>不用去澳洲，也能看到袋鼠。</t>
  </si>
  <si>
    <t>兩隻斷腿的狗</t>
  </si>
  <si>
    <t xml:space="preserve">救護車上。我怎麼了，我為什麼在這?救護:沒事,只是你的腳被抓傷了。喔喔那我的腳還好嗎?救護:你的腳很好啊,他在另一台救護車上。
</t>
  </si>
  <si>
    <t>中國。武漢肺炎怎麼辦？北韓。</t>
  </si>
  <si>
    <t>維尼奸笑</t>
  </si>
  <si>
    <t>喜歡的人正在輸入中。我先去洗澡,一會兒再聊。</t>
  </si>
  <si>
    <t xml:space="preserve">化學老師:剛剛放桌上的那瓶硫酸呢?
</t>
  </si>
  <si>
    <t>黑人喝東西嚇到</t>
  </si>
  <si>
    <t xml:space="preserve">母雞會給我們什麼?母牛會給我們什麼?雞蛋!牛奶!母豬會給我們什麼?回家作業!
</t>
  </si>
  <si>
    <t>老師在上課</t>
  </si>
  <si>
    <t>意識到自己剛剛有多麼蠢，(卻發現一切都改變不了):</t>
  </si>
  <si>
    <t>愚蠢</t>
  </si>
  <si>
    <t>夢到自己在吃麵線但是加了一堆香菜。</t>
  </si>
  <si>
    <t>崩潰的善逸</t>
  </si>
  <si>
    <t>他丟石頭拒捕「12种挨轟9槍」慘死。菜鳥警:皮膚太黑看不出流血。</t>
  </si>
  <si>
    <t>警察開車門</t>
  </si>
  <si>
    <t>來多少吃一點吧！好吃嗎千尋？那是你爸媽！</t>
  </si>
  <si>
    <t>白龍給千尋吃東西</t>
  </si>
  <si>
    <t>每個月捐出＄３讓他可以喝奶茶時加珍珠。</t>
  </si>
  <si>
    <t>非洲人喝地上污水</t>
  </si>
  <si>
    <t>在古代唐朝豐腴的女人代表著美麗。這名小男童擁有史上最美麗的女友，只不過他生錯了朝代。</t>
  </si>
  <si>
    <t>手掌畸形的小孩</t>
  </si>
  <si>
    <t>趕快報警!有兩個小嬰兒困在她的膝蓋裡!</t>
  </si>
  <si>
    <t>一個女人的腿</t>
  </si>
  <si>
    <t>當你才剛養死寵物，所以決定換養植物，你:想不想跟我回家啊?應該不會再死一次了。但事實上會。</t>
  </si>
  <si>
    <t>捧著一盆蘭花</t>
  </si>
  <si>
    <t>久違開了框但沒人回</t>
  </si>
  <si>
    <t>人生好難</t>
  </si>
  <si>
    <t>你超討厭對方可是還是假惺惺的寒喧。</t>
  </si>
  <si>
    <t>這位老兄完成了全程馬拉松，電腦前的你又有什麼做不到的藉口?我還不夠胖。</t>
  </si>
  <si>
    <t>胖子微笑跑步</t>
  </si>
  <si>
    <t>聆聽花開的聲音~聆聽肺炎的聲音~</t>
  </si>
  <si>
    <t>我希望我可以像吃了翻譯蒟蒻一樣能跟我的主人說話。我有一件非常重要的事情要跟你們講。你會說話?!我的天啊！就是啊！每次你們吃飯我在旁邊搖尾巴的時候，其實是想要你們也分我吃一點你們吃的。那個...其實我們知道。我們只是不想要把它給你吃而已。三小？？</t>
  </si>
  <si>
    <t>被傷害的狗</t>
  </si>
  <si>
    <t>我之前是在麥當勞打工的,而我產薯條的原則是: 「幹你娘塞爆」沒錯,就是幹你娘塞爆,老子才不管甚麼公司虧損三小的,每次產的薯條就是姬芭一大包。小薯產成大薯,中薯產成巨薯。大薯買一送一,跟把整個薯條站的薯條全送給你沒兩樣。我還記得,我那個月上班25天,經理跑來跟我說,這個月薯條虧損二十六箱,你有頭緒嗎?我他媽的怎麼會知道。</t>
  </si>
  <si>
    <t>好幾包薯條</t>
  </si>
  <si>
    <t>想對她的好。我。喜歡的女生。</t>
  </si>
  <si>
    <t>放南瓜到攪碎機裡</t>
  </si>
  <si>
    <t>小孩：大姊姊，等我出院後能來我家看看我嗎？護士：不行誒，我不太喜歡墓園。</t>
  </si>
  <si>
    <t>醫生和小女孩擊掌</t>
  </si>
  <si>
    <t>奶奶:餓了嗎?我:不餓,謝謝。奶奶(貼近):答錯了。</t>
  </si>
  <si>
    <t>奶奶與孫女</t>
  </si>
  <si>
    <t>補考成績。沒讀書的你。</t>
  </si>
  <si>
    <t xml:space="preserve">以前的我:其實錯的都是中國政府中國人民算蠻可憐的。現在的我:人出不去，回罩進不來，武漢發棺材。
</t>
  </si>
  <si>
    <t xml:space="preserve">武漢肺炎 = 存在瘟疫公司
</t>
  </si>
  <si>
    <t>韓國瑜stonks</t>
  </si>
  <si>
    <t>消毒消到連瓦斯爐都噴酒精。helth。</t>
  </si>
  <si>
    <t>helth</t>
  </si>
  <si>
    <t>不戴口罩都是混蛋!</t>
  </si>
  <si>
    <t>以前的我：地獄梗感覺好沒道德喔，別人會怎麼看我？現在的我：希猶記、線上猶系，真的讚！意猶未盡。</t>
  </si>
  <si>
    <t xml:space="preserve">放心啦!!病毒被高溫殺死,而且還有濾嘴過濾
</t>
  </si>
  <si>
    <t>戴著口罩抽菸</t>
  </si>
  <si>
    <t>不行了，都已經頂到喉嚨了。</t>
  </si>
  <si>
    <t>小女孩跨坐在男孩身上</t>
  </si>
  <si>
    <t>整列普悠瑪，都是我的搖滾區。</t>
  </si>
  <si>
    <t>火鍋加芋頭。喜歡。討厭。芋頭丟到火鍋裡，還不吃。幹你的芋頭給我乖乖做甜點，不然就滚回土裡。</t>
  </si>
  <si>
    <t>平常的我:*裝作什麼都不怕。看到小昆蟲的我:Mum!Help!</t>
  </si>
  <si>
    <t>救我</t>
  </si>
  <si>
    <t>當你在學校上完大號要等別人出去後你才能出來時。</t>
  </si>
  <si>
    <t>銅管冬天的口水量。</t>
  </si>
  <si>
    <t>水庫洩洪</t>
  </si>
  <si>
    <t>米奇不妙屋</t>
  </si>
  <si>
    <t>捕鼠器</t>
  </si>
  <si>
    <t>財神到！財神到我的家門口。</t>
  </si>
  <si>
    <t>殺手找人</t>
  </si>
  <si>
    <t>當你看到食物。我到底要繼續躺，還是下去吃?讓我想一下。</t>
  </si>
  <si>
    <t>被子裡的貓</t>
  </si>
  <si>
    <t>你知道誰住新莊然後有單眼的嗎? 我阿罵。靠北哈哈哈哈哈。你會下地獄。</t>
  </si>
  <si>
    <t>老太太右眼受傷包紗布</t>
  </si>
  <si>
    <t>記得把食物垃圾丟掉。一時忘記但最後還是有丟。直接把桌子當垃圾桶。桌子放不下了放地上。</t>
  </si>
  <si>
    <t>醫護問林鄭申請100億基金。林鄭:You wouldn't get it!</t>
  </si>
  <si>
    <t>you wouldn't get it</t>
  </si>
  <si>
    <t>澳洲音樂家接觸者124人，陳時中:建議老師先別去學校。這就是音樂的感染力。</t>
  </si>
  <si>
    <t>老人微笑 Hide the Pain Harold</t>
  </si>
  <si>
    <t>彼得，我真的很想幫你，但我是一名家庭醫生，而你是一個孤兒。</t>
  </si>
  <si>
    <t>醫生和病床上的小孩看書</t>
  </si>
  <si>
    <t>警察捉了一個強姦犯。強姦犯:她應該感謝我的，因為我幫她破處了。警察:其實我是gay的，你也幫我破處吧!強姦犯:</t>
  </si>
  <si>
    <t>震驚的善逸</t>
  </si>
  <si>
    <t>你一生都看不到的生物: 恐龍。獨角獸。 外星人。女朋友。</t>
  </si>
  <si>
    <t>恐龍　獨角獸　外星人　女生</t>
  </si>
  <si>
    <t>*手機正在加載*從黑色屏幕看到你自己的你。</t>
  </si>
  <si>
    <t>一隻醜魚的自拍</t>
  </si>
  <si>
    <t>武漢肺炎。吸氣...去死。</t>
  </si>
  <si>
    <t>武昌起義: 武漢起疫:</t>
  </si>
  <si>
    <t>史蒂芬霍金</t>
  </si>
  <si>
    <t>冰箱裡的一排飲料</t>
  </si>
  <si>
    <t>我:(被蚊子咬)家人:為什麼你會被咬,而我們不會被咬?我:</t>
  </si>
  <si>
    <t>當試吃剩最後兩份，排你前面的大媽卻一次拿完時。</t>
  </si>
  <si>
    <t>不要攔我</t>
  </si>
  <si>
    <t>暑假只剩1個月又2個禮拜,而且有1個月是暑輔。我:心情好像墜深淵。</t>
  </si>
  <si>
    <t>心情好難過</t>
  </si>
  <si>
    <t>安妮，作業做的怎麼樣啊?幾道問題讓我想破頭了。你需要更集中一點!真猶你的!</t>
  </si>
  <si>
    <t>希特勒與安妮法蘭克</t>
  </si>
  <si>
    <t>當他做錯，我們跟他做一樣的事，就不會有事。</t>
  </si>
  <si>
    <t>悄悄話</t>
  </si>
  <si>
    <t>懷疑你偷看A片的爸媽:你:</t>
  </si>
  <si>
    <t>緊張懷疑</t>
  </si>
  <si>
    <t>參加選醜比賽。主辦當局:對不起，我們不接受專業人士的報名。</t>
  </si>
  <si>
    <t>微笑的比利</t>
  </si>
  <si>
    <t>亞歷山大·麥昆。這雙鞋看起來像衛生棉條。</t>
  </si>
  <si>
    <t>紅白色球鞋</t>
  </si>
  <si>
    <t xml:space="preserve">危險評判標準:OKAY。NOT OKAY。
</t>
  </si>
  <si>
    <t>危險評斷色卡</t>
  </si>
  <si>
    <t>BEFORE。AFTER。SILK PRO。</t>
  </si>
  <si>
    <t>一隻獅子</t>
  </si>
  <si>
    <t>小孩:醫生你幾歲?醫生:四十三歲。小孩:你好老喔!醫生:但是你會比我早死。</t>
  </si>
  <si>
    <t xml:space="preserve">「兄弟,你確定買這個貼紙是個好主意?」「當然」F*CK POLICE. “操他的警察”
</t>
  </si>
  <si>
    <t>警車與前面車的保險桿</t>
  </si>
  <si>
    <t>我:交女友要幹嘛?不要!還是我:我朋友:打炮!</t>
  </si>
  <si>
    <t>當我在吃巧克力蛋糕時，我會打電話問聞蜜為何瘦不下來。</t>
  </si>
  <si>
    <t>一邊講電話一邊吃東西</t>
  </si>
  <si>
    <t>當你媽問你在學校怎麼拒絕女生的時候，你表示:我全都要!</t>
  </si>
  <si>
    <t>我全都要</t>
  </si>
  <si>
    <t xml:space="preserve">當你看到香港人一直重複地晒口罩。你:
</t>
  </si>
  <si>
    <t xml:space="preserve">請問化學反應產生的沈澱物顏色是?(A)黑色(B) 皮膚色
</t>
  </si>
  <si>
    <t>女生公然喬奶，沒人吭聲。我不過喬個懶趴，大家全抓狂。或許你喬懶趴時不該把褲子脫下來。</t>
  </si>
  <si>
    <t>小丑不滿</t>
  </si>
  <si>
    <t>猜猜我是誰?POKEMON! It's NIGGACHU!</t>
  </si>
  <si>
    <t>黑色皮卡丘</t>
  </si>
  <si>
    <t xml:space="preserve">當你媽莫名其妙地在半夜衝進你房間,而你只有一秒鐘能想個能信的睡姿。
</t>
  </si>
  <si>
    <t>足球員躺在地上</t>
  </si>
  <si>
    <t>我的感情狀態:I love you.</t>
  </si>
  <si>
    <t>一個男孩對著自己說話</t>
  </si>
  <si>
    <t>好的,各位小朋友!我們昨天去農場玩時，有聽到那些叫聲呢?咩!咩!呱!呱!死黑鬼!給我去種棉花!</t>
  </si>
  <si>
    <t>老師上課學生舉手</t>
  </si>
  <si>
    <t>我16岁出来打工,从当年的一万、到3万、到五万、到十万,再到三十万,我并不想多说什么,我也不知道我会欠这么多.......</t>
  </si>
  <si>
    <t>一個人眺望遠方</t>
  </si>
  <si>
    <t xml:space="preserve">再一部影片就好。凌晨三點,我真的該睡了。什麼?!這把刀子是什麼做的?
</t>
  </si>
  <si>
    <t>睡前滑手機</t>
  </si>
  <si>
    <t>買特斯拉車。全球大降價。</t>
  </si>
  <si>
    <t>彩英咬槍自盡</t>
  </si>
  <si>
    <t>各種不同的頭痛。偏頭痛。血壓過高。壓力。小燈泡。</t>
  </si>
  <si>
    <t>各種類型的頭痛</t>
  </si>
  <si>
    <t>當我拿走我姪女的玩具去做迷因時:</t>
  </si>
  <si>
    <t>崩潰的綠色娃娃</t>
  </si>
  <si>
    <t>2 + 2 =</t>
  </si>
  <si>
    <t>老人剩四顆牙</t>
  </si>
  <si>
    <t>清除低端人口。清除高端人口。清除異端人口。清除雲端人口。快速、效率、專業、貼心的人口管家，68年的老牌公司，一通電話，馬上服務。中國清潔黨，專營清潔人口。</t>
  </si>
  <si>
    <t>示威抗議、高官、坦克車、工廠排放廢氣、習近平</t>
  </si>
  <si>
    <t>當寒假多了兩個禮拜，而你什麼都沒有安排。</t>
  </si>
  <si>
    <t xml:space="preserve">不過是在7月喝個咖啡,有必要給偶拉這樣子的花嗎?
</t>
  </si>
  <si>
    <t>恐怖咖啡拉花</t>
  </si>
  <si>
    <t>共匪死光最好!爽啦!</t>
  </si>
  <si>
    <t>男友10分鐘前說要幹死你的氣勢</t>
  </si>
  <si>
    <t>看到有人用婐代替我時</t>
  </si>
  <si>
    <t>瞇眼</t>
  </si>
  <si>
    <t>鑽石公主號。郵輪名。國家名。</t>
  </si>
  <si>
    <t>別再傳給我這個了。</t>
  </si>
  <si>
    <t>小丑拿獎盃</t>
  </si>
  <si>
    <t>老闆表揚天天加班的員工。加班都在玩手遊的我。</t>
  </si>
  <si>
    <t>緊張的人和西裝男握手</t>
  </si>
  <si>
    <t>多明尼哥的問候</t>
  </si>
  <si>
    <t>來自黑人的問候</t>
  </si>
  <si>
    <t>校園槍擊手</t>
  </si>
  <si>
    <t>2020我要成為新的自己。要怎麼做啊？阿算了當老子沒說。繼續過著耍廢的人生。</t>
  </si>
  <si>
    <t>海綿寶寶燒紙</t>
  </si>
  <si>
    <t>*當我熬夜做梗圖不念書時。段考:Am I joke to you?</t>
  </si>
  <si>
    <t>你當我是笑話嗎</t>
  </si>
  <si>
    <t>明天情人節晚有沒有人要約我出去。沒有的話我晚點再問一次啦!</t>
  </si>
  <si>
    <t>尷尬貓咪</t>
  </si>
  <si>
    <t>*男生被踢中了蛋蛋*附近的男生:</t>
  </si>
  <si>
    <t>老婆妳看，這些樹是我種的。</t>
  </si>
  <si>
    <t>蔣中正與宋美齡微笑</t>
  </si>
  <si>
    <t>2019。1870:Noob</t>
  </si>
  <si>
    <t>胸部上放飲料</t>
  </si>
  <si>
    <t>健達巧克力</t>
  </si>
  <si>
    <t>健達巧克力與韓國瑜</t>
  </si>
  <si>
    <t>賬單。我的薪水。</t>
  </si>
  <si>
    <t>拳擊被揍臉</t>
  </si>
  <si>
    <t xml:space="preserve">YOUTUBE影片最精采的部分。You can skip to video in 5.
</t>
  </si>
  <si>
    <t xml:space="preserve">當你在等那個人回覆，你訊息看到手機震了震後,很激動但看了看才發現是媽媽找你:
</t>
  </si>
  <si>
    <t>失望的兔子</t>
  </si>
  <si>
    <t>有種冷叫阿嬤替你冷。</t>
  </si>
  <si>
    <t>穿很多的小孩</t>
  </si>
  <si>
    <t>為什麼我喜歡高高的女生。為什麼我喜歡矮矮女生。</t>
  </si>
  <si>
    <t>喜歡身高高的女人還是矮的女人</t>
  </si>
  <si>
    <t>不會被牽著鼻子走的男人</t>
  </si>
  <si>
    <t>佛地魔笑</t>
  </si>
  <si>
    <t>走到教室,準備考試的我。看到第一條題目。</t>
  </si>
  <si>
    <t>最燃脂的运动是什么?火化吧,这应该是最快的了</t>
  </si>
  <si>
    <t>運動</t>
  </si>
  <si>
    <t>當習近平在WHO 會議上打了一個噴嚏。</t>
  </si>
  <si>
    <t>各國領袖盯著你</t>
  </si>
  <si>
    <t xml:space="preserve">你是否曾經看著一個人然後心想:「這個王八蛋總有一天會成為我坐牢的理由」?
</t>
  </si>
  <si>
    <t>悲傷青蛙微笑</t>
  </si>
  <si>
    <t>是啊我懂,如果是我長那樣的話我也一定會哭的。</t>
  </si>
  <si>
    <t>靜香安慰別人</t>
  </si>
  <si>
    <t>回家。女友家。女友說家裡今天沒人。</t>
  </si>
  <si>
    <t>正在跟長輩解釋不用去搶衛生紙的我。長輩們:</t>
  </si>
  <si>
    <t>明明決定等等要讀書，卻還是拿起手機:讓我平靜的接受人生完蛋的事實。</t>
  </si>
  <si>
    <t>完蛋的蟹老闆</t>
  </si>
  <si>
    <t>仍在尋找自我。準備好要安定下來。</t>
  </si>
  <si>
    <t>垃圾桶</t>
  </si>
  <si>
    <t>我。喜歡的女生。生氣、嫉妒、不回訊息、難過、誤會、低潮。對你的抱怨、負面情緒全部都自己消化。</t>
  </si>
  <si>
    <t>沒說出來的話</t>
  </si>
  <si>
    <t>油炸蝗蟲變人間美食全年營業額100萬。內地網民：吃到它絕種。本是同根生相煎何太急。</t>
  </si>
  <si>
    <t>金正恩哭</t>
  </si>
  <si>
    <t>上帝是最偉大的藝術家。瞧瞧這個。</t>
  </si>
  <si>
    <t>漂亮的天空、連體嬰</t>
  </si>
  <si>
    <t>當醫生。當醫生賺錢然後吃喝玩樂環遊世界。</t>
  </si>
  <si>
    <t>抽出一把劍</t>
  </si>
  <si>
    <t>醫生:你有抽菸的習慣嗎?病人:只有完事之後才抽。醫生動筆紀錄“該患者從未有抽菸習慣"。</t>
  </si>
  <si>
    <t>醫生問診病人</t>
  </si>
  <si>
    <t>我們是誰?愛祖國的藝人!要一起跟我回祖國對抗肺炎!......</t>
  </si>
  <si>
    <t>我們是誰</t>
  </si>
  <si>
    <t>黑子籃球</t>
  </si>
  <si>
    <t>黑人球員</t>
  </si>
  <si>
    <t>客人我們夾心餅都是現做的，請你們再稍等一下</t>
  </si>
  <si>
    <t>人體夾心餅乾</t>
  </si>
  <si>
    <t>割了算了</t>
  </si>
  <si>
    <t>小弟弟被割掉</t>
  </si>
  <si>
    <t>如果你是你吃的東西。非洲的小孩:Motherfu-</t>
  </si>
  <si>
    <t xml:space="preserve">從小，就被媽咪扶養長大，所以只能一直叫，鴨沒爹!
</t>
  </si>
  <si>
    <t>一個男生親黃色小鴨</t>
  </si>
  <si>
    <t>全面封關啊!封關沒有意義。林鄭。</t>
  </si>
  <si>
    <t>指著貓嘲笑的女人</t>
  </si>
  <si>
    <t>這個的你:(為甚麼TT..(鳴鳴我的防彈海報~救命啊~生無可戀.jpg</t>
  </si>
  <si>
    <t>生無可戀</t>
  </si>
  <si>
    <t xml:space="preserve">你一點也不了解女人的心!總不願意講我愛聽的!那你說你愛聽什麼，就提醒一下吧!稱呼得改一改,不要老是叫老婆，叫三個字的,親暱一些的!好啦好啦~我明白了!老太婆
</t>
  </si>
  <si>
    <t>男人女人吵架</t>
  </si>
  <si>
    <t>當你內心在燃燒,卻還要保持微笑。</t>
  </si>
  <si>
    <t>微笑薯餅</t>
  </si>
  <si>
    <t xml:space="preserve">我們喜愛所有的粉絲,但請不要再把圖片修成這樣了。
</t>
  </si>
  <si>
    <t>派大星真的好想好想要</t>
  </si>
  <si>
    <t>在圖書館看到一對情侶摸摸抱抱。</t>
  </si>
  <si>
    <t>男友花大錢買了你不喜歡的情人節禮物(接受)。</t>
  </si>
  <si>
    <t xml:space="preserve">走路的時候手不小心揮到在講電話的家長牽著的小孩。
</t>
  </si>
  <si>
    <t>當我正想喝飲料。吸管。我。</t>
  </si>
  <si>
    <t>海綿寶寶躲在箱子裡看外面</t>
  </si>
  <si>
    <t>現在武漢肺炎大爆發，我才從武漢回來。我幹你老母咧幹。</t>
  </si>
  <si>
    <t>清明上河圖的庶民們</t>
  </si>
  <si>
    <t xml:space="preserve">聽到別人把阿里山小火車，唸成阿山小里車:
</t>
  </si>
  <si>
    <t>帥章魚嘲笑</t>
  </si>
  <si>
    <t>當我知道沒有回家功課我睡覺的樣子。看起來跟我有回家功課時沒什麼差別。</t>
  </si>
  <si>
    <t>安心地睡覺</t>
  </si>
  <si>
    <t>「所以你是要先摸我的蛋蛋,還是要先把手指塞進我的屁股?我不太清楚檢查的流程。」「史蒂夫,你只是來看牙的。」</t>
  </si>
  <si>
    <t>My gf.Me.He's so ugly.I love him!</t>
  </si>
  <si>
    <t>小女孩很高興</t>
  </si>
  <si>
    <t>某藝人。快來吃啊！人民幣。館長。中共。</t>
  </si>
  <si>
    <t>快來吃屎</t>
  </si>
  <si>
    <t>塑膠袋。塑膠die。</t>
  </si>
  <si>
    <t>塑膠袋、韓國偶像</t>
  </si>
  <si>
    <t>帶口罩的好處:下半部不用化妝。</t>
  </si>
  <si>
    <t>下半臉可怕的海綿寶寶</t>
  </si>
  <si>
    <t>把菲傭鎖在衣櫃裡，猜一個國家。索馬利亞。</t>
  </si>
  <si>
    <t>男人女人對話</t>
  </si>
  <si>
    <t>Ask me my top 3. 我：1. 個性活潑開朗 2.考試的時候超罩 3.下次會去記得揪。這個遊戲，原來是這樣玩的嗎？</t>
  </si>
  <si>
    <t>Ask me my top</t>
  </si>
  <si>
    <t>當班上正妹說我今天特別帥。我:今晚要一起去咖啡廳嗎?</t>
  </si>
  <si>
    <t>耍帥的貓咪</t>
  </si>
  <si>
    <t>學校通知:因為武漢肺炎的關係,經過彙整導師們的意見及學務處的態度,這次高一菩提盃歌唱比賽決定停辦。高一。</t>
  </si>
  <si>
    <t>病人平常在病房時。病人要做影像檢查時。</t>
  </si>
  <si>
    <t>躺在病床上插管的病人</t>
  </si>
  <si>
    <t>昨天才又發生一起校園槍擊案。但是所有人都只顧著論另一個國家的皇室婚禮?美國真的是沒救了!皇室婚禮可不是每週都看得到!</t>
  </si>
  <si>
    <t>黑人在校園槍擊案中</t>
  </si>
  <si>
    <t>如何減少家庭經濟負擔</t>
  </si>
  <si>
    <t>把人壓在水下</t>
  </si>
  <si>
    <t>成功拍到自己成功的一刻。原來沒按錄影。</t>
  </si>
  <si>
    <t>四個觀眾</t>
  </si>
  <si>
    <t>這是我兒子洗澡澡的照片，看看他。喔～呵呵呵。這是我女兒洗澡澡的照片，看看她。你是不是有病？</t>
  </si>
  <si>
    <t>在公車上聊天</t>
  </si>
  <si>
    <t>重新投胎。直接跟家人討論我的想法。</t>
  </si>
  <si>
    <t>當你朋友趁你不在線時，在群組寫挑釁你的關鍵字。你。</t>
  </si>
  <si>
    <t>海綿寶寶瞪著你</t>
  </si>
  <si>
    <t>女子手術中放屁,點燃雷射光，造成手術室起火。</t>
  </si>
  <si>
    <t>手術台上發生爆炸</t>
  </si>
  <si>
    <t>「麵包超人~新的臉來囉!」</t>
  </si>
  <si>
    <t>足球員臉被球擊中</t>
  </si>
  <si>
    <t>折學家。哲學家。來一場哲學交流吧!</t>
  </si>
  <si>
    <t>霍金與肌肉猛男</t>
  </si>
  <si>
    <t>以前的我:還有一堆書要念要複習又要開學了開學又要模考。現在的我:延後開學，爽!我先去玩囉!</t>
  </si>
  <si>
    <t>逃避香港人訴求的林鄭。表示訴求的香港人。</t>
  </si>
  <si>
    <t>兩個人追著一個人跑</t>
  </si>
  <si>
    <t>中國人不打中國人。我們打過期疫苗。</t>
  </si>
  <si>
    <t>習近平與畸形小孩</t>
  </si>
  <si>
    <t>當妳家的貓貓感覺到被騷擾</t>
  </si>
  <si>
    <t>謝謝你的衣服，混蛋!偶好餓</t>
  </si>
  <si>
    <t xml:space="preserve">美國、澳洲、新加坡、越南。支那人。Let me in.LET ME IIIIIIIN!
</t>
  </si>
  <si>
    <t>*平常*口罩。*武漢肺炎來襲*口罩。</t>
  </si>
  <si>
    <t>海綿寶寶做口罩大排隊</t>
  </si>
  <si>
    <t>Japan. Also Japan.</t>
  </si>
  <si>
    <t>日本國旗</t>
  </si>
  <si>
    <t>当上个月的工资还没用完，而今天又收到了这个月的工资。叫我rich bol。</t>
  </si>
  <si>
    <t>有錢的黑人</t>
  </si>
  <si>
    <t>我。他們放在桌上的食物。我的同學們。</t>
  </si>
  <si>
    <t>鳴人躲在樹後瞄</t>
  </si>
  <si>
    <t>誰會想在凌晨三點喝牛肉湯？夜喝的大學生：喔好棒，三點了。</t>
  </si>
  <si>
    <t>吃宵夜的派大星</t>
  </si>
  <si>
    <t>同學炫耀寒假去了哪裡玩:我去了日本韓國美國德國。苗栗國。我去了武漢!!</t>
  </si>
  <si>
    <t>嘿，要看大雞雞嗎?給我滾開!我的雞雞很大唷!要看嗎?不了變態!</t>
  </si>
  <si>
    <t>男人與雞</t>
  </si>
  <si>
    <t>當已經點餐了，卻還在看菜單。</t>
  </si>
  <si>
    <t>分心的男友</t>
  </si>
  <si>
    <t>沒有電腦，還是能玩踩地雷</t>
  </si>
  <si>
    <t>醫師我的病怎麼樣?醫:你很快就不會覺得不舒服了。真的嗎太好了!醫:對啊!很快你甚麼也感覺不到。</t>
  </si>
  <si>
    <t>醫生看著報告問病人</t>
  </si>
  <si>
    <t>與地球同角度的男人。</t>
  </si>
  <si>
    <t>霍金與地球</t>
  </si>
  <si>
    <t>同學:你是不是變胖了?你:你說什麼?我沒聽清楚。</t>
  </si>
  <si>
    <t>笑著拿刀的女人</t>
  </si>
  <si>
    <t>外國人看到亞洲人</t>
  </si>
  <si>
    <t>還有五個球員沒解鎖</t>
  </si>
  <si>
    <t>一群球員</t>
  </si>
  <si>
    <t>不小心踩到樂高的我</t>
  </si>
  <si>
    <t>崩潰尖叫的小孩</t>
  </si>
  <si>
    <t>我今天整天做了：玩電腦和手機。看書和寫功課。運動。父母：玩電腦和手機。</t>
  </si>
  <si>
    <t>一個女孩比YA拍照</t>
  </si>
  <si>
    <t>當你哥死了所以今天可以喝兩杯水</t>
  </si>
  <si>
    <t>瘟疫公司年度最真實遊戲。</t>
  </si>
  <si>
    <t>瘟疫公司年度最真實遊戲</t>
  </si>
  <si>
    <t>後面的信眾,讓我看到你們的雙手!</t>
  </si>
  <si>
    <t>佛陀站在卡車上開唱</t>
  </si>
  <si>
    <t>在那瞬間,比利知道他必須要娶珍妮</t>
  </si>
  <si>
    <t>小女孩大口吃玉米</t>
  </si>
  <si>
    <t>老師叫我做的功課。</t>
  </si>
  <si>
    <t>好的男人，就是等公車時幫女人擋太陽</t>
  </si>
  <si>
    <t>公車站等公車的方法</t>
  </si>
  <si>
    <t>當你在教室跟不太熟的同學對視了一秒。你跟他在看對方時。</t>
  </si>
  <si>
    <t>大眼仔麥克華斯基</t>
  </si>
  <si>
    <t>當你和同學開玩笑說你可能會被當。當你真的被當了。</t>
  </si>
  <si>
    <t>黏在一起的珍珠</t>
  </si>
  <si>
    <t>黑人女人親吻</t>
  </si>
  <si>
    <t>召唤神燈精靈。神燈精靈:「我可以實現你三個願望」尼克:「首先,我希望我的屌大到能碰到地板!」神燈精靈:*砍斷他的雙腿。</t>
  </si>
  <si>
    <t>力克胡哲踢球</t>
  </si>
  <si>
    <t>早熟國三生揪團3對情侶上汽旅恩愛。他們付錢，又不是說有糾紛。人家性早熟，干我們什麼事。</t>
  </si>
  <si>
    <t>兩個男人爭執</t>
  </si>
  <si>
    <t>拜年時親戚就想看看你的女朋友。我:</t>
  </si>
  <si>
    <t>當你父母問起，你把錢都花到哪去時</t>
  </si>
  <si>
    <t>寒假延長。暑假縮短。國三。</t>
  </si>
  <si>
    <t>黑人也該有人權。去種棉花啦死黑鬼。</t>
  </si>
  <si>
    <t>各種類型的頭痛。偏頭痛。血壓過高。壓力太大。遇到無法溝通的人。</t>
  </si>
  <si>
    <t>Spiderman，Spiderwoman</t>
  </si>
  <si>
    <t>蜘蛛人與蜘蛛女超人</t>
  </si>
  <si>
    <t>看到女友勃起。看到女友勃起。</t>
  </si>
  <si>
    <t xml:space="preserve">醫生:感覺如何?病患:很不錯,謝謝你。醫生:那還不快他X的滚!
</t>
  </si>
  <si>
    <t>醫生和病人談話</t>
  </si>
  <si>
    <t>習維尼:2020全面滅貧。中共政府: We have a city to burn.</t>
  </si>
  <si>
    <t>這個城市要燒毀</t>
  </si>
  <si>
    <t>當你不知道該如何把中文單字翻成日文單字時:先翻成英文，再翻成片假名。傑出的一手。</t>
  </si>
  <si>
    <t>我的備弦什麼時候可以派上用場？噢比利！你又在浪費時間了。</t>
  </si>
  <si>
    <t>醫生們罷工了，但他們的訴求目前還不清楚</t>
  </si>
  <si>
    <t>一群醫生在示威</t>
  </si>
  <si>
    <t>當你錯過某人電話而你馬上打回去他沒接。</t>
  </si>
  <si>
    <t>挫敗的海綿寶寶</t>
  </si>
  <si>
    <t>武漢肺炎越來越嚴重,可是沒有口罩。我就想死。</t>
  </si>
  <si>
    <t>開學倒數。我。</t>
  </si>
  <si>
    <t>不要走</t>
  </si>
  <si>
    <t>當老師說要挑班上最聰明的回答問題，大家:</t>
  </si>
  <si>
    <t>歪七扭八的臉</t>
  </si>
  <si>
    <t>當你減肥時你朋友在你面前拿出宵夜。你:你不准吃!</t>
  </si>
  <si>
    <t>派大星你不准吃</t>
  </si>
  <si>
    <t>力克先生，你是獨生子對嗎？誒？你怎麼會知道？因為，兄弟如手足。</t>
  </si>
  <si>
    <t>力克胡哲驚訝</t>
  </si>
  <si>
    <t xml:space="preserve">來34.5吧!什麼是34.5?像69但只有一個人在忙。那就是要我幫你吹啊!
</t>
  </si>
  <si>
    <t>男人女人在床上</t>
  </si>
  <si>
    <t>正決定要不要出門的你。看起來太陽超大但是冷到爆的外面。</t>
  </si>
  <si>
    <t>災難發生的時候，我們通常會讓女人跟小孩先逃生。如此一來，我們才能安靜地找出解決辦法。</t>
  </si>
  <si>
    <t>救生船和大船</t>
  </si>
  <si>
    <t>所有學生。You can't defeat me. I know, but he can. 考試。考試成績。</t>
  </si>
  <si>
    <t>鼠給。鼠巴拉西。鼠勾以捏。</t>
  </si>
  <si>
    <t>春聯貼在門口</t>
  </si>
  <si>
    <t>你知道人死了英文怎麼說。怎說。Ｉｋｅａ。</t>
  </si>
  <si>
    <t>「不是每一間教堂都這麼容易得手的」</t>
  </si>
  <si>
    <t>修女拿槍</t>
  </si>
  <si>
    <t>當你跟你同學在找欠你們錢的那個機巴人時</t>
  </si>
  <si>
    <t xml:space="preserve">謝謝你救我!雖然我不認識你，但...你們說晚上加菜是什麼意思?
</t>
  </si>
  <si>
    <t>淹水救出豬</t>
  </si>
  <si>
    <t>拍照的三元素是甚麼?光圈、快門、ISO。正妹、正妹、還是正妹。</t>
  </si>
  <si>
    <t>爱情。暴富。</t>
  </si>
  <si>
    <t>朋友:恭喜啊!是男的還是女的?我:是食物。</t>
  </si>
  <si>
    <t>恭喜懷孕</t>
  </si>
  <si>
    <t>如果跨年不知道去哪裡跨的話，可以考慮跨在我身上，你浪，我慢，我們一起製造浪漫。</t>
  </si>
  <si>
    <t>男人女人開心喝咖啡</t>
  </si>
  <si>
    <t xml:space="preserve">醫生:我有壞消息和更糟的消息。壞消息是你只剩24小時。我:更糟的呢?醫生:我昨天就該跟你說
</t>
  </si>
  <si>
    <t>輸油管。輸猶管。</t>
  </si>
  <si>
    <t>輸油管與集中營</t>
  </si>
  <si>
    <t>這是什麼動物???</t>
  </si>
  <si>
    <t>雪地裡的腳印、力克胡哲</t>
  </si>
  <si>
    <t>醫生:恭喜妳·病源已經完全根除。病患;所以我兒子沒事了?醫生:我不是已經將他完全根除了嗎?</t>
  </si>
  <si>
    <t>醫生和病人微笑</t>
  </si>
  <si>
    <t>朋友，你看你的臉多誠懇。我想說的是:你那副蠢相一點都不隱藏。</t>
  </si>
  <si>
    <t>巴斯光年開導胡迪</t>
  </si>
  <si>
    <t>找到一群和自己一樣智障的朋友，無價。</t>
  </si>
  <si>
    <t>坐玩具車在麥當勞前點得來速</t>
  </si>
  <si>
    <t>發現今天是一個月的第一天又可以有4G了!</t>
  </si>
  <si>
    <t>海綿寶寶很開心</t>
  </si>
  <si>
    <t>笑別人過年變胖，結果發現自己才是體重增加最多的那個人。</t>
  </si>
  <si>
    <t>醫:你聽過一句話，時間就是金錢嗎?聽過啊!怎麼了?醫:你破產了。</t>
  </si>
  <si>
    <t>你聽得到我的聲音嗎?聽得到眨1下，聽不到眨2下。開玩笑的啦你的眼皮被燒掉了。開個玩笑嘛!很好笑啊!</t>
  </si>
  <si>
    <t>病床上的木乃伊</t>
  </si>
  <si>
    <t>Puma. Puyuma.</t>
  </si>
  <si>
    <t>Puma與普悠瑪</t>
  </si>
  <si>
    <t xml:space="preserve">快開學了寒假作業還沒寫完。因為肺炎延後開學。發現7/15才開始放暑假。
</t>
  </si>
  <si>
    <t>黑人哭笑哭</t>
  </si>
  <si>
    <t>民主不能交易,但性可以。</t>
  </si>
  <si>
    <t>綁布條示威</t>
  </si>
  <si>
    <t>突然發現下禮拜就要開學的我:</t>
  </si>
  <si>
    <t>萌貓</t>
  </si>
  <si>
    <t xml:space="preserve">港共政府:二月八號起,支那入境人士抵港後，須強制4天家居檢疫。2月7號:
</t>
  </si>
  <si>
    <t>看著門前的一堆藍白拖</t>
  </si>
  <si>
    <t>國外打工旅遊</t>
  </si>
  <si>
    <t>黑奴</t>
  </si>
  <si>
    <t>給我一個桶子跟榔頭，我也能玩掘地求生。啊不對我沒有手。</t>
  </si>
  <si>
    <t xml:space="preserve">沒有手腳的幸福男孩－力克˙胡哲 </t>
  </si>
  <si>
    <t>病人感謝上帝手術成功。外科醫生。</t>
  </si>
  <si>
    <t>川普與瑞典少女 Greta Thunberg 環保 How dare you</t>
  </si>
  <si>
    <t>機器人的愛情生活。「沒有偵測到新裝置插入」</t>
  </si>
  <si>
    <t>機器人</t>
  </si>
  <si>
    <t>當我發現寒假只剩6天。*Confused screaming*</t>
  </si>
  <si>
    <t>尖叫</t>
  </si>
  <si>
    <t>我媽。被我媽打的我。我爸。我弟我妹。</t>
  </si>
  <si>
    <t>麻雀打架</t>
  </si>
  <si>
    <t xml:space="preserve">我:爸,我是gay..爸爸:我才不養娘炮兒子!我:你才娘炮!我敢吞10寸屌!你敢嗎?
</t>
  </si>
  <si>
    <t>黑人不爽臉</t>
  </si>
  <si>
    <t>4-point likert scale</t>
  </si>
  <si>
    <t>Not dark humor, very safe joke --&gt;0</t>
  </si>
  <si>
    <t>Slight dark humor --&gt;1</t>
  </si>
  <si>
    <t>Very dark humor --&gt;2</t>
  </si>
  <si>
    <t>Offensive humor, purely offensive, not a joke --&gt;3</t>
  </si>
  <si>
    <t>dark humor and offensive humor差異：「意圖」。dark humor目的是搞笑，offensive humor純粹是為了讓人覺得冒犯，讓人笑不出來。</t>
  </si>
  <si>
    <t>Dark humor is on dark topics. A few that come to mind are death, suicide, etc. It doesn’t necessarily have to be offensive or shocking.</t>
  </si>
  <si>
    <t>Dark humor判斷準則：笑了會有罪惡感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</si>
</sst>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Arial"/>
    </font>
    <font>
      <name val="Arial"/>
    </font>
    <font>
      <u/>
      <color rgb="FF0000FF"/>
    </font>
    <font>
      <u/>
      <color rgb="FF0000FF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  <name val="Arial"/>
    </font>
    <font>
      <sz val="14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horizontal="right" readingOrder="0" vertical="bottom"/>
    </xf>
    <xf borderId="0" fillId="2" fontId="2" numFmtId="0" xfId="0" applyAlignment="1" applyFont="1">
      <alignment horizontal="right" readingOrder="0" vertical="bottom"/>
    </xf>
    <xf borderId="0" fillId="2" fontId="1" numFmtId="0" xfId="0" applyFont="1"/>
    <xf borderId="0" fillId="2" fontId="3" numFmtId="0" xfId="0" applyFont="1"/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horizontal="right" vertical="bottom"/>
    </xf>
    <xf borderId="0" fillId="3" fontId="1" numFmtId="0" xfId="0" applyAlignment="1" applyFill="1" applyFont="1">
      <alignment readingOrder="0"/>
    </xf>
    <xf borderId="0" fillId="3" fontId="4" numFmtId="0" xfId="0" applyFont="1"/>
    <xf borderId="0" fillId="3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3" fontId="2" numFmtId="0" xfId="0" applyAlignment="1" applyFont="1">
      <alignment horizontal="right" vertical="bottom"/>
    </xf>
    <xf borderId="0" fillId="3" fontId="1" numFmtId="0" xfId="0" applyFont="1"/>
    <xf borderId="0" fillId="0" fontId="1" numFmtId="0" xfId="0" applyAlignment="1" applyFont="1">
      <alignment readingOrder="0"/>
    </xf>
    <xf borderId="0" fillId="0" fontId="5" numFmtId="0" xfId="0" applyFont="1"/>
    <xf borderId="0" fillId="3" fontId="6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2" fontId="6" numFmtId="0" xfId="0" applyAlignment="1" applyFont="1">
      <alignment vertical="bottom"/>
    </xf>
    <xf borderId="0" fillId="4" fontId="1" numFmtId="0" xfId="0" applyAlignment="1" applyFill="1" applyFont="1">
      <alignment readingOrder="0"/>
    </xf>
    <xf borderId="0" fillId="4" fontId="7" numFmtId="0" xfId="0" applyFont="1"/>
    <xf borderId="0" fillId="4" fontId="1" numFmtId="0" xfId="0" applyAlignment="1" applyFont="1">
      <alignment vertical="bottom"/>
    </xf>
    <xf borderId="0" fillId="4" fontId="1" numFmtId="0" xfId="0" applyAlignment="1" applyFont="1">
      <alignment horizontal="right" vertical="bottom"/>
    </xf>
    <xf borderId="0" fillId="4" fontId="2" numFmtId="0" xfId="0" applyAlignment="1" applyFont="1">
      <alignment horizontal="right" vertical="bottom"/>
    </xf>
    <xf borderId="0" fillId="4" fontId="1" numFmtId="0" xfId="0" applyFont="1"/>
    <xf borderId="0" fillId="4" fontId="6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5" fontId="1" numFmtId="0" xfId="0" applyAlignment="1" applyFill="1" applyFont="1">
      <alignment readingOrder="0"/>
    </xf>
    <xf borderId="0" fillId="5" fontId="8" numFmtId="0" xfId="0" applyFont="1"/>
    <xf borderId="0" fillId="5" fontId="1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5" fontId="2" numFmtId="0" xfId="0" applyAlignment="1" applyFont="1">
      <alignment horizontal="right" vertical="bottom"/>
    </xf>
    <xf borderId="0" fillId="5" fontId="1" numFmtId="0" xfId="0" applyFont="1"/>
    <xf borderId="0" fillId="3" fontId="6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9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11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57"/>
    <col customWidth="1" min="2" max="2" width="56.71"/>
    <col customWidth="1" min="3" max="3" width="53.14"/>
    <col customWidth="1" min="4" max="4" width="17.71"/>
  </cols>
  <sheetData>
    <row r="1" ht="15.0" customHeight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50.0" customHeight="1">
      <c r="A2" s="1">
        <v>1.0</v>
      </c>
      <c r="B2" s="7" t="str">
        <f>hyperlink("https://drive.google.com/uc?export=view&amp;id=1fmMwiF4pfIh93tijjSEL2YIhrJUHirxC",image("https://drive.google.com/thumbnail?id=1fmMwiF4pfIh93tijjSEL2YIhrJUHirxC"))</f>
        <v/>
      </c>
      <c r="C2" s="8" t="s">
        <v>6</v>
      </c>
      <c r="D2" s="8" t="s">
        <v>7</v>
      </c>
      <c r="E2" s="1">
        <v>0.0</v>
      </c>
      <c r="F2" s="9">
        <v>0.0</v>
      </c>
      <c r="G2" s="10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87.5" customHeight="1">
      <c r="A3" s="11">
        <v>2.0</v>
      </c>
      <c r="B3" s="12" t="str">
        <f>hyperlink("https://drive.google.com/uc?export=view&amp;id=165RxEHtJzqMWEUvsku9WLzG1ZSiWWyuy",image("https://drive.google.com/thumbnail?id=165RxEHtJzqMWEUvsku9WLzG1ZSiWWyuy"))</f>
        <v/>
      </c>
      <c r="C3" s="13" t="s">
        <v>8</v>
      </c>
      <c r="D3" s="13" t="s">
        <v>9</v>
      </c>
      <c r="E3" s="11">
        <v>0.0</v>
      </c>
      <c r="F3" s="14">
        <v>2.0</v>
      </c>
      <c r="G3" s="15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187.5" customHeight="1">
      <c r="A4" s="17">
        <v>3.0</v>
      </c>
      <c r="B4" s="18" t="str">
        <f>hyperlink("https://drive.google.com/uc?export=view&amp;id=1rlx1VbW_6FtBK59SIgIfb7hTrAWA0oZc",image("https://drive.google.com/thumbnail?id=1rlx1VbW_6FtBK59SIgIfb7hTrAWA0oZc"))</f>
        <v/>
      </c>
      <c r="C4" s="19" t="s">
        <v>10</v>
      </c>
      <c r="D4" s="19" t="s">
        <v>11</v>
      </c>
      <c r="E4" s="17">
        <v>0.0</v>
      </c>
      <c r="F4" s="20">
        <v>1.0</v>
      </c>
      <c r="G4" s="21"/>
    </row>
    <row r="5" ht="187.5" customHeight="1">
      <c r="A5" s="1">
        <v>4.0</v>
      </c>
      <c r="B5" s="7" t="str">
        <f>hyperlink("https://drive.google.com/uc?export=view&amp;id=1GQfFIQL1aEOFiuX-0jL3pmnwvhz_Npcx",image("https://drive.google.com/thumbnail?id=1GQfFIQL1aEOFiuX-0jL3pmnwvhz_Npcx"))</f>
        <v/>
      </c>
      <c r="C5" s="22" t="s">
        <v>12</v>
      </c>
      <c r="D5" s="22" t="s">
        <v>13</v>
      </c>
      <c r="E5" s="1">
        <v>0.0</v>
      </c>
      <c r="F5" s="9">
        <v>0.0</v>
      </c>
      <c r="G5" s="10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87.5" customHeight="1">
      <c r="A6" s="23">
        <v>5.0</v>
      </c>
      <c r="B6" s="24" t="str">
        <f>hyperlink("https://drive.google.com/uc?export=view&amp;id=1IKz5xpsKdyoJExGRQsgJi_0B3iItcBub",image("https://drive.google.com/thumbnail?id=1IKz5xpsKdyoJExGRQsgJi_0B3iItcBub"))</f>
        <v/>
      </c>
      <c r="C6" s="25" t="s">
        <v>14</v>
      </c>
      <c r="D6" s="25" t="s">
        <v>15</v>
      </c>
      <c r="E6" s="23">
        <v>0.0</v>
      </c>
      <c r="F6" s="26">
        <v>1.0</v>
      </c>
      <c r="G6" s="27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ht="187.5" customHeight="1">
      <c r="A7" s="1">
        <v>6.0</v>
      </c>
      <c r="B7" s="7" t="str">
        <f>hyperlink("https://drive.google.com/uc?export=view&amp;id=1Q9RDVYm0nvRBMV38V9LuCVXvaJQfcTCf",image("https://drive.google.com/thumbnail?id=1Q9RDVYm0nvRBMV38V9LuCVXvaJQfcTCf"))</f>
        <v/>
      </c>
      <c r="C7" s="22" t="s">
        <v>16</v>
      </c>
      <c r="D7" s="22" t="s">
        <v>17</v>
      </c>
      <c r="E7" s="1">
        <v>2.0</v>
      </c>
      <c r="F7" s="9">
        <v>2.0</v>
      </c>
      <c r="G7" s="10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87.5" customHeight="1">
      <c r="A8" s="1">
        <v>7.0</v>
      </c>
      <c r="B8" s="7" t="str">
        <f>hyperlink("https://drive.google.com/uc?export=view&amp;id=15ZiT5gqjAxQwVsOrNTXjysxJMifvV5D-",image("https://drive.google.com/thumbnail?id=15ZiT5gqjAxQwVsOrNTXjysxJMifvV5D-"))</f>
        <v/>
      </c>
      <c r="C8" s="22" t="s">
        <v>18</v>
      </c>
      <c r="D8" s="22" t="s">
        <v>19</v>
      </c>
      <c r="E8" s="1">
        <v>2.0</v>
      </c>
      <c r="F8" s="9">
        <v>2.0</v>
      </c>
      <c r="G8" s="10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87.5" customHeight="1">
      <c r="A9" s="17">
        <v>8.0</v>
      </c>
      <c r="B9" s="18" t="str">
        <f>hyperlink("https://drive.google.com/uc?export=view&amp;id=12iXkA5uNZrFTIwQmK2fg1zcarDsnemBx",image("https://drive.google.com/thumbnail?id=12iXkA5uNZrFTIwQmK2fg1zcarDsnemBx"))</f>
        <v/>
      </c>
      <c r="C9" s="19" t="s">
        <v>20</v>
      </c>
      <c r="D9" s="19" t="s">
        <v>21</v>
      </c>
      <c r="E9" s="17">
        <v>2.0</v>
      </c>
      <c r="F9" s="20">
        <v>3.0</v>
      </c>
      <c r="G9" s="21"/>
    </row>
    <row r="10" ht="187.5" customHeight="1">
      <c r="A10" s="17">
        <v>9.0</v>
      </c>
      <c r="B10" s="18" t="str">
        <f>hyperlink("https://drive.google.com/uc?export=view&amp;id=1Utx-08EEjyp3uFcdCNkReptEfzo7pXiY",image("https://drive.google.com/thumbnail?id=1Utx-08EEjyp3uFcdCNkReptEfzo7pXiY"))</f>
        <v/>
      </c>
      <c r="C10" s="19" t="s">
        <v>22</v>
      </c>
      <c r="D10" s="19" t="s">
        <v>23</v>
      </c>
      <c r="E10" s="17">
        <v>1.0</v>
      </c>
      <c r="F10" s="20">
        <v>1.0</v>
      </c>
      <c r="G10" s="21"/>
    </row>
    <row r="11" ht="187.5" customHeight="1">
      <c r="A11" s="1">
        <v>10.0</v>
      </c>
      <c r="B11" s="7" t="str">
        <f>hyperlink("https://drive.google.com/uc?export=view&amp;id=1AEaJ0hoLuopm8p_pGrIjHyIt3itOOCQf",image("https://drive.google.com/thumbnail?id=1AEaJ0hoLuopm8p_pGrIjHyIt3itOOCQf"))</f>
        <v/>
      </c>
      <c r="C11" s="22" t="s">
        <v>24</v>
      </c>
      <c r="D11" s="22" t="s">
        <v>25</v>
      </c>
      <c r="E11" s="1">
        <v>2.0</v>
      </c>
      <c r="F11" s="9">
        <v>2.0</v>
      </c>
      <c r="G11" s="10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87.5" customHeight="1">
      <c r="A12" s="1">
        <v>11.0</v>
      </c>
      <c r="B12" s="7" t="str">
        <f>hyperlink("https://drive.google.com/uc?export=view&amp;id=1UIcJDE9druKKqNrQ1nWlJwRTfuV8wclg",image("https://drive.google.com/thumbnail?id=1UIcJDE9druKKqNrQ1nWlJwRTfuV8wclg"))</f>
        <v/>
      </c>
      <c r="C12" s="8" t="s">
        <v>26</v>
      </c>
      <c r="D12" s="8" t="s">
        <v>27</v>
      </c>
      <c r="E12" s="1">
        <v>0.0</v>
      </c>
      <c r="F12" s="9">
        <v>0.0</v>
      </c>
      <c r="G12" s="10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87.5" customHeight="1">
      <c r="A13" s="23">
        <v>12.0</v>
      </c>
      <c r="B13" s="24" t="str">
        <f>hyperlink("https://drive.google.com/uc?export=view&amp;id=1cWsI-56VswLnFjlId_pHHaQVVbk-jrtF",image("https://drive.google.com/thumbnail?id=1cWsI-56VswLnFjlId_pHHaQVVbk-jrtF"))</f>
        <v/>
      </c>
      <c r="C13" s="25" t="s">
        <v>28</v>
      </c>
      <c r="D13" s="25" t="s">
        <v>29</v>
      </c>
      <c r="E13" s="23">
        <v>1.0</v>
      </c>
      <c r="F13" s="26">
        <v>2.0</v>
      </c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ht="187.5" customHeight="1">
      <c r="A14" s="1">
        <v>13.0</v>
      </c>
      <c r="B14" s="7" t="str">
        <f>hyperlink("https://drive.google.com/uc?export=view&amp;id=1eC5bROzLSZM3THvUpSAHyY-A9_qP4v-f",image("https://drive.google.com/thumbnail?id=1eC5bROzLSZM3THvUpSAHyY-A9_qP4v-f"))</f>
        <v/>
      </c>
      <c r="C14" s="8" t="s">
        <v>30</v>
      </c>
      <c r="D14" s="8" t="s">
        <v>31</v>
      </c>
      <c r="E14" s="1">
        <v>0.0</v>
      </c>
      <c r="F14" s="9">
        <v>0.0</v>
      </c>
      <c r="G14" s="10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87.5" customHeight="1">
      <c r="A15" s="1">
        <v>14.0</v>
      </c>
      <c r="B15" s="7" t="str">
        <f>hyperlink("https://drive.google.com/uc?export=view&amp;id=1Bf-M392oZDsFRFTHx0mb3Ie9EOe35JyO",image("https://drive.google.com/thumbnail?id=1Bf-M392oZDsFRFTHx0mb3Ie9EOe35JyO"))</f>
        <v/>
      </c>
      <c r="C15" s="8" t="s">
        <v>32</v>
      </c>
      <c r="D15" s="8" t="s">
        <v>33</v>
      </c>
      <c r="E15" s="1">
        <v>0.0</v>
      </c>
      <c r="F15" s="9">
        <v>0.0</v>
      </c>
      <c r="G15" s="10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87.5" customHeight="1">
      <c r="A16" s="1">
        <v>15.0</v>
      </c>
      <c r="B16" s="7" t="str">
        <f>hyperlink("https://drive.google.com/uc?export=view&amp;id=1RMNjuVhMpD1MhV2eAogE78vHrxGZoNPG",image("https://drive.google.com/thumbnail?id=1RMNjuVhMpD1MhV2eAogE78vHrxGZoNPG"))</f>
        <v/>
      </c>
      <c r="C16" s="8" t="s">
        <v>34</v>
      </c>
      <c r="D16" s="8" t="s">
        <v>35</v>
      </c>
      <c r="E16" s="1">
        <v>0.0</v>
      </c>
      <c r="F16" s="9">
        <v>0.0</v>
      </c>
      <c r="G16" s="10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87.5" customHeight="1">
      <c r="A17" s="1">
        <v>16.0</v>
      </c>
      <c r="B17" s="7" t="str">
        <f>hyperlink("https://drive.google.com/uc?export=view&amp;id=1Ir3q_B6QSERxq2j26349yha6QjKYkn1E",image("https://drive.google.com/thumbnail?id=1Ir3q_B6QSERxq2j26349yha6QjKYkn1E"))</f>
        <v/>
      </c>
      <c r="C17" s="8" t="s">
        <v>36</v>
      </c>
      <c r="D17" s="8" t="s">
        <v>37</v>
      </c>
      <c r="E17" s="1">
        <v>0.0</v>
      </c>
      <c r="F17" s="9">
        <v>0.0</v>
      </c>
      <c r="G17" s="10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87.5" customHeight="1">
      <c r="A18" s="17">
        <v>17.0</v>
      </c>
      <c r="B18" s="18" t="str">
        <f>hyperlink("https://drive.google.com/uc?export=view&amp;id=1N1PeN6En6aaxDuTKiS1enj9_SBh89Qno",image("https://drive.google.com/thumbnail?id=1N1PeN6En6aaxDuTKiS1enj9_SBh89Qno"))</f>
        <v/>
      </c>
      <c r="C18" s="19" t="s">
        <v>38</v>
      </c>
      <c r="D18" s="19" t="s">
        <v>39</v>
      </c>
      <c r="E18" s="17">
        <v>1.0</v>
      </c>
      <c r="F18" s="20">
        <v>3.0</v>
      </c>
      <c r="G18" s="21"/>
    </row>
    <row r="19" ht="187.5" customHeight="1">
      <c r="A19" s="17">
        <v>18.0</v>
      </c>
      <c r="B19" s="18" t="str">
        <f>hyperlink("https://drive.google.com/uc?export=view&amp;id=12lInWMsTWKDTLBKMzhxGbkTApgrkfz37",image("https://drive.google.com/thumbnail?id=12lInWMsTWKDTLBKMzhxGbkTApgrkfz37"))</f>
        <v/>
      </c>
      <c r="C19" s="19" t="s">
        <v>40</v>
      </c>
      <c r="D19" s="19" t="s">
        <v>41</v>
      </c>
      <c r="E19" s="17">
        <v>3.0</v>
      </c>
      <c r="F19" s="20">
        <v>1.0</v>
      </c>
      <c r="G19" s="21"/>
    </row>
    <row r="20" ht="187.5" customHeight="1">
      <c r="A20" s="1">
        <v>19.0</v>
      </c>
      <c r="B20" s="7" t="str">
        <f>hyperlink("https://drive.google.com/uc?export=view&amp;id=1jngfOzTjS1oQFcUQD3Wh0lpIrN0RzndG",image("https://drive.google.com/thumbnail?id=1jngfOzTjS1oQFcUQD3Wh0lpIrN0RzndG"))</f>
        <v/>
      </c>
      <c r="C20" s="22" t="s">
        <v>42</v>
      </c>
      <c r="D20" s="22" t="s">
        <v>43</v>
      </c>
      <c r="E20" s="1">
        <v>2.0</v>
      </c>
      <c r="F20" s="9">
        <v>2.0</v>
      </c>
      <c r="G20" s="10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87.5" customHeight="1">
      <c r="A21" s="17">
        <v>20.0</v>
      </c>
      <c r="B21" s="18" t="str">
        <f>hyperlink("https://drive.google.com/uc?export=view&amp;id=1fIAYwKYFEPuPnPvCxhVY6mdk5piGwZDt",image("https://drive.google.com/thumbnail?id=1fIAYwKYFEPuPnPvCxhVY6mdk5piGwZDt"))</f>
        <v/>
      </c>
      <c r="C21" s="19" t="s">
        <v>44</v>
      </c>
      <c r="D21" s="19" t="s">
        <v>45</v>
      </c>
      <c r="E21" s="17">
        <v>2.0</v>
      </c>
      <c r="F21" s="20">
        <v>2.0</v>
      </c>
      <c r="G21" s="21"/>
    </row>
    <row r="22" ht="187.5" customHeight="1">
      <c r="A22" s="17">
        <v>21.0</v>
      </c>
      <c r="B22" s="18" t="str">
        <f>hyperlink("https://drive.google.com/uc?export=view&amp;id=1Gq3_bxtwfV6GDIvefekITtfPoKYGKydA",image("https://drive.google.com/thumbnail?id=1Gq3_bxtwfV6GDIvefekITtfPoKYGKydA"))</f>
        <v/>
      </c>
      <c r="C22" s="13" t="s">
        <v>46</v>
      </c>
      <c r="D22" s="13" t="s">
        <v>47</v>
      </c>
      <c r="E22" s="17">
        <v>0.0</v>
      </c>
      <c r="F22" s="20">
        <v>0.0</v>
      </c>
      <c r="G22" s="21"/>
    </row>
    <row r="23" ht="187.5" customHeight="1">
      <c r="A23" s="1">
        <v>22.0</v>
      </c>
      <c r="B23" s="7" t="str">
        <f>hyperlink("https://drive.google.com/uc?export=view&amp;id=1cb18O0pZ0XlGhTtedL5NbMe0uK6me9zN",image("https://drive.google.com/thumbnail?id=1cb18O0pZ0XlGhTtedL5NbMe0uK6me9zN"))</f>
        <v/>
      </c>
      <c r="C23" s="8" t="s">
        <v>48</v>
      </c>
      <c r="D23" s="8" t="s">
        <v>49</v>
      </c>
      <c r="E23" s="1">
        <v>0.0</v>
      </c>
      <c r="F23" s="9">
        <v>0.0</v>
      </c>
      <c r="G23" s="10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87.5" customHeight="1">
      <c r="A24" s="1">
        <v>23.0</v>
      </c>
      <c r="B24" s="7" t="str">
        <f>hyperlink("https://drive.google.com/uc?export=view&amp;id=12YFGCuhL5aNEAPwBuV8TVYnM7bGmkR_K",image("https://drive.google.com/thumbnail?id=12YFGCuhL5aNEAPwBuV8TVYnM7bGmkR_K"))</f>
        <v/>
      </c>
      <c r="C24" s="8" t="s">
        <v>50</v>
      </c>
      <c r="D24" s="8" t="s">
        <v>51</v>
      </c>
      <c r="E24" s="1">
        <v>0.0</v>
      </c>
      <c r="F24" s="9">
        <v>0.0</v>
      </c>
      <c r="G24" s="10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87.5" customHeight="1">
      <c r="A25" s="1">
        <v>24.0</v>
      </c>
      <c r="B25" s="7" t="str">
        <f>hyperlink("https://drive.google.com/uc?export=view&amp;id=1wvr1xY8QUoFxKuKCJTYJ4iFfkCBol4B2",image("https://drive.google.com/thumbnail?id=1wvr1xY8QUoFxKuKCJTYJ4iFfkCBol4B2",1))</f>
        <v/>
      </c>
      <c r="C25" s="22" t="s">
        <v>52</v>
      </c>
      <c r="D25" s="22" t="s">
        <v>53</v>
      </c>
      <c r="E25" s="1">
        <v>2.0</v>
      </c>
      <c r="F25" s="9">
        <v>2.0</v>
      </c>
      <c r="G25" s="10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87.5" customHeight="1">
      <c r="A26" s="1">
        <v>25.0</v>
      </c>
      <c r="B26" s="7" t="str">
        <f>hyperlink("https://drive.google.com/uc?export=view&amp;id=1UtVAeqKhT4vvc0StSeBehc3ryI4qiq1M",image("https://drive.google.com/thumbnail?id=1UtVAeqKhT4vvc0StSeBehc3ryI4qiq1M"))</f>
        <v/>
      </c>
      <c r="C26" s="8" t="s">
        <v>54</v>
      </c>
      <c r="D26" s="8" t="s">
        <v>55</v>
      </c>
      <c r="E26" s="1">
        <v>0.0</v>
      </c>
      <c r="F26" s="9">
        <v>0.0</v>
      </c>
      <c r="G26" s="10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87.5" customHeight="1">
      <c r="A27" s="17">
        <v>26.0</v>
      </c>
      <c r="B27" s="18" t="str">
        <f>hyperlink("https://drive.google.com/uc?export=view&amp;id=1_f2ozRUUjav5IHC4Fi5BmPgBGcemyClo",image("https://drive.google.com/thumbnail?id=1_f2ozRUUjav5IHC4Fi5BmPgBGcemyClo"))</f>
        <v/>
      </c>
      <c r="C27" s="13" t="s">
        <v>56</v>
      </c>
      <c r="D27" s="13" t="s">
        <v>57</v>
      </c>
      <c r="E27" s="17">
        <v>0.0</v>
      </c>
      <c r="F27" s="20">
        <v>0.0</v>
      </c>
      <c r="G27" s="21"/>
    </row>
    <row r="28" ht="187.5" customHeight="1">
      <c r="A28" s="17">
        <v>27.0</v>
      </c>
      <c r="B28" s="18" t="str">
        <f>hyperlink("https://drive.google.com/uc?export=view&amp;id=1gcj-k4UCgh0LQSHzG6erSASdpuD1qTjk",image("https://drive.google.com/thumbnail?id=1gcj-k4UCgh0LQSHzG6erSASdpuD1qTjk"))</f>
        <v/>
      </c>
      <c r="C28" s="19" t="s">
        <v>58</v>
      </c>
      <c r="D28" s="19" t="s">
        <v>59</v>
      </c>
      <c r="E28" s="17">
        <v>3.0</v>
      </c>
      <c r="F28" s="20">
        <v>2.0</v>
      </c>
      <c r="G28" s="21"/>
    </row>
    <row r="29" ht="187.5" customHeight="1">
      <c r="A29" s="17">
        <v>28.0</v>
      </c>
      <c r="B29" s="18" t="str">
        <f>hyperlink("https://drive.google.com/uc?export=view&amp;id=1Yj25pEwiBT9_4d9NVX8YuSX8PAQNL9pt",image("https://drive.google.com/thumbnail?id=1Yj25pEwiBT9_4d9NVX8YuSX8PAQNL9pt"))</f>
        <v/>
      </c>
      <c r="C29" s="13" t="s">
        <v>60</v>
      </c>
      <c r="D29" s="13" t="s">
        <v>61</v>
      </c>
      <c r="E29" s="17">
        <v>1.0</v>
      </c>
      <c r="F29" s="20">
        <v>0.0</v>
      </c>
      <c r="G29" s="21"/>
    </row>
    <row r="30" ht="187.5" customHeight="1">
      <c r="A30" s="23">
        <v>29.0</v>
      </c>
      <c r="B30" s="24" t="str">
        <f>hyperlink("https://drive.google.com/uc?export=view&amp;id=1B53gqm9t5q18w4feQEbj8wOnVFNf-W_I",image("https://drive.google.com/thumbnail?id=1B53gqm9t5q18w4feQEbj8wOnVFNf-W_I"))</f>
        <v/>
      </c>
      <c r="C30" s="25" t="s">
        <v>62</v>
      </c>
      <c r="D30" s="25" t="s">
        <v>63</v>
      </c>
      <c r="E30" s="23">
        <v>0.0</v>
      </c>
      <c r="F30" s="26">
        <v>2.0</v>
      </c>
      <c r="G30" s="27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87.5" customHeight="1">
      <c r="A31" s="17">
        <v>30.0</v>
      </c>
      <c r="B31" s="18" t="str">
        <f>hyperlink("https://drive.google.com/uc?export=view&amp;id=1Fw549n8gKHNE3euKKErYn4PXLsG30Vvj",image("https://drive.google.com/thumbnail?id=1Fw549n8gKHNE3euKKErYn4PXLsG30Vvj"))</f>
        <v/>
      </c>
      <c r="C31" s="13" t="s">
        <v>64</v>
      </c>
      <c r="D31" s="13" t="s">
        <v>65</v>
      </c>
      <c r="E31" s="17">
        <v>2.0</v>
      </c>
      <c r="F31" s="20">
        <v>1.0</v>
      </c>
      <c r="G31" s="21"/>
    </row>
    <row r="32" ht="187.5" customHeight="1">
      <c r="A32" s="17">
        <v>31.0</v>
      </c>
      <c r="B32" s="18" t="str">
        <f>hyperlink("https://drive.google.com/uc?export=view&amp;id=1IVGWLN2NtjacrJy0vL8QQKlvg3PXHLeO",image("https://drive.google.com/thumbnail?id=1IVGWLN2NtjacrJy0vL8QQKlvg3PXHLeO"))</f>
        <v/>
      </c>
      <c r="C32" s="19" t="s">
        <v>66</v>
      </c>
      <c r="D32" s="19" t="s">
        <v>67</v>
      </c>
      <c r="E32" s="17">
        <v>2.0</v>
      </c>
      <c r="F32" s="20">
        <v>3.0</v>
      </c>
      <c r="G32" s="21"/>
    </row>
    <row r="33" ht="187.5" customHeight="1">
      <c r="A33" s="1">
        <v>32.0</v>
      </c>
      <c r="B33" s="7" t="str">
        <f>hyperlink("https://drive.google.com/uc?export=view&amp;id=1H8jx_DkAogK7emA905zGQP_1zfOC7eJ_",image("https://drive.google.com/thumbnail?id=1H8jx_DkAogK7emA905zGQP_1zfOC7eJ_"))</f>
        <v/>
      </c>
      <c r="C33" s="8" t="s">
        <v>68</v>
      </c>
      <c r="D33" s="8" t="s">
        <v>47</v>
      </c>
      <c r="E33" s="1">
        <v>0.0</v>
      </c>
      <c r="F33" s="9">
        <v>0.0</v>
      </c>
      <c r="G33" s="10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87.5" customHeight="1">
      <c r="A34" s="17">
        <v>33.0</v>
      </c>
      <c r="B34" s="18" t="str">
        <f>hyperlink("https://drive.google.com/uc?export=view&amp;id=13w9XpV8kSHasdFWvaF2oRbR6CZAjM7Oc",image("https://drive.google.com/thumbnail?id=13w9XpV8kSHasdFWvaF2oRbR6CZAjM7Oc"))</f>
        <v/>
      </c>
      <c r="C34" s="19" t="s">
        <v>69</v>
      </c>
      <c r="D34" s="19" t="s">
        <v>70</v>
      </c>
      <c r="E34" s="17">
        <v>1.0</v>
      </c>
      <c r="F34" s="20">
        <v>3.0</v>
      </c>
      <c r="G34" s="21"/>
    </row>
    <row r="35" ht="187.5" customHeight="1">
      <c r="A35" s="23">
        <v>34.0</v>
      </c>
      <c r="B35" s="24" t="str">
        <f>hyperlink("https://drive.google.com/uc?export=view&amp;id=1k14oO44YARaF2oxoPVbH7Cg4dwpBFTC6",image("https://drive.google.com/thumbnail?id=1k14oO44YARaF2oxoPVbH7Cg4dwpBFTC6"))</f>
        <v/>
      </c>
      <c r="C35" s="29" t="s">
        <v>71</v>
      </c>
      <c r="D35" s="29" t="s">
        <v>72</v>
      </c>
      <c r="E35" s="23">
        <v>1.0</v>
      </c>
      <c r="F35" s="26">
        <v>0.0</v>
      </c>
      <c r="G35" s="27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87.5" customHeight="1">
      <c r="A36" s="17">
        <v>35.0</v>
      </c>
      <c r="B36" s="18" t="str">
        <f>hyperlink("https://drive.google.com/uc?export=view&amp;id=1q0SVuWTTQidQhn_rs_IC_zd6ZGEZdvZ-",image("https://drive.google.com/thumbnail?id=1q0SVuWTTQidQhn_rs_IC_zd6ZGEZdvZ-"))</f>
        <v/>
      </c>
      <c r="C36" s="19" t="s">
        <v>73</v>
      </c>
      <c r="D36" s="19" t="s">
        <v>74</v>
      </c>
      <c r="E36" s="17">
        <v>1.0</v>
      </c>
      <c r="F36" s="20">
        <v>0.0</v>
      </c>
      <c r="G36" s="21"/>
    </row>
    <row r="37" ht="187.5" customHeight="1">
      <c r="A37" s="17">
        <v>36.0</v>
      </c>
      <c r="B37" s="18" t="str">
        <f>hyperlink("https://drive.google.com/uc?export=view&amp;id=1sHr538zFrtTwyZp719x5rGGvXieezCNt",image("https://drive.google.com/thumbnail?id=1sHr538zFrtTwyZp719x5rGGvXieezCNt"))</f>
        <v/>
      </c>
      <c r="C37" s="19" t="s">
        <v>75</v>
      </c>
      <c r="D37" s="19" t="s">
        <v>76</v>
      </c>
      <c r="E37" s="17">
        <v>2.0</v>
      </c>
      <c r="F37" s="20">
        <v>1.0</v>
      </c>
      <c r="G37" s="21"/>
    </row>
    <row r="38" ht="187.5" customHeight="1">
      <c r="A38" s="17">
        <v>37.0</v>
      </c>
      <c r="B38" s="18" t="str">
        <f>hyperlink("https://drive.google.com/uc?export=view&amp;id=1pQZJWMMkr632gALUnbYE-qSd0eiCuBwi",image("https://drive.google.com/thumbnail?id=1pQZJWMMkr632gALUnbYE-qSd0eiCuBwi"))</f>
        <v/>
      </c>
      <c r="C38" s="19" t="s">
        <v>77</v>
      </c>
      <c r="D38" s="19" t="s">
        <v>78</v>
      </c>
      <c r="E38" s="17">
        <v>3.0</v>
      </c>
      <c r="F38" s="20">
        <v>3.0</v>
      </c>
      <c r="G38" s="21"/>
    </row>
    <row r="39" ht="187.5" customHeight="1">
      <c r="A39" s="17">
        <v>38.0</v>
      </c>
      <c r="B39" s="18" t="str">
        <f>hyperlink("https://drive.google.com/uc?export=view&amp;id=1cgNi_A0oxcVb9X-brx_-iUTO1abqvLDL",image("https://drive.google.com/thumbnail?id=1cgNi_A0oxcVb9X-brx_-iUTO1abqvLDL"))</f>
        <v/>
      </c>
      <c r="C39" s="19" t="s">
        <v>79</v>
      </c>
      <c r="D39" s="19" t="s">
        <v>80</v>
      </c>
      <c r="E39" s="17">
        <v>2.0</v>
      </c>
      <c r="F39" s="20">
        <v>1.0</v>
      </c>
      <c r="G39" s="21"/>
    </row>
    <row r="40" ht="187.5" customHeight="1">
      <c r="A40" s="17">
        <v>39.0</v>
      </c>
      <c r="B40" s="18" t="str">
        <f>hyperlink("https://drive.google.com/uc?export=view&amp;id=1-IFDl4cl9GnD87VJqQ38mowmj3N9lIR7",image("https://drive.google.com/thumbnail?id=1-IFDl4cl9GnD87VJqQ38mowmj3N9lIR7"))</f>
        <v/>
      </c>
      <c r="C40" s="13" t="s">
        <v>81</v>
      </c>
      <c r="D40" s="13" t="s">
        <v>82</v>
      </c>
      <c r="E40" s="17">
        <v>0.0</v>
      </c>
      <c r="F40" s="20">
        <v>0.0</v>
      </c>
      <c r="G40" s="21"/>
    </row>
    <row r="41" ht="187.5" customHeight="1">
      <c r="A41" s="17">
        <v>40.0</v>
      </c>
      <c r="B41" s="18" t="str">
        <f>hyperlink("https://drive.google.com/uc?export=view&amp;id=16hV4gee2dVA6BlA2rHxQ524ZF9bRMe9r",image("https://drive.google.com/thumbnail?id=16hV4gee2dVA6BlA2rHxQ524ZF9bRMe9r"))</f>
        <v/>
      </c>
      <c r="C41" s="19" t="s">
        <v>83</v>
      </c>
      <c r="D41" s="19" t="s">
        <v>84</v>
      </c>
      <c r="E41" s="17">
        <v>2.0</v>
      </c>
      <c r="F41" s="20">
        <v>3.0</v>
      </c>
      <c r="G41" s="21"/>
    </row>
    <row r="42" ht="187.5" customHeight="1">
      <c r="A42" s="1">
        <v>41.0</v>
      </c>
      <c r="B42" s="7" t="str">
        <f>hyperlink("https://drive.google.com/uc?export=view&amp;id=1tTjnh26Ji7GnCRjixulGaB6x2D6YTFof",image("https://drive.google.com/thumbnail?id=1tTjnh26Ji7GnCRjixulGaB6x2D6YTFof"))</f>
        <v/>
      </c>
      <c r="C42" s="8" t="s">
        <v>85</v>
      </c>
      <c r="D42" s="8" t="s">
        <v>86</v>
      </c>
      <c r="E42" s="1">
        <v>0.0</v>
      </c>
      <c r="F42" s="9">
        <v>0.0</v>
      </c>
      <c r="G42" s="10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87.5" customHeight="1">
      <c r="A43" s="17">
        <v>42.0</v>
      </c>
      <c r="B43" s="18" t="str">
        <f>hyperlink("https://drive.google.com/uc?export=view&amp;id=1sILgHYvtWduTUH39N9EGu7PmJ4FY6-1T",image("https://drive.google.com/thumbnail?id=1sILgHYvtWduTUH39N9EGu7PmJ4FY6-1T"))</f>
        <v/>
      </c>
      <c r="C43" s="13" t="s">
        <v>87</v>
      </c>
      <c r="D43" s="13" t="s">
        <v>88</v>
      </c>
      <c r="E43" s="17">
        <v>0.0</v>
      </c>
      <c r="F43" s="20">
        <v>0.0</v>
      </c>
      <c r="G43" s="21"/>
    </row>
    <row r="44" ht="187.5" customHeight="1">
      <c r="A44" s="17">
        <v>43.0</v>
      </c>
      <c r="B44" s="18" t="str">
        <f>hyperlink("https://drive.google.com/uc?export=view&amp;id=101kJYYX8iM0pZwFTFYxax_gGAE-8AaRx",image("https://drive.google.com/thumbnail?id=101kJYYX8iM0pZwFTFYxax_gGAE-8AaRx"))</f>
        <v/>
      </c>
      <c r="C44" s="19" t="s">
        <v>89</v>
      </c>
      <c r="D44" s="19" t="s">
        <v>90</v>
      </c>
      <c r="E44" s="17">
        <v>2.0</v>
      </c>
      <c r="F44" s="20">
        <v>3.0</v>
      </c>
      <c r="G44" s="21"/>
    </row>
    <row r="45" ht="187.5" customHeight="1">
      <c r="A45" s="17">
        <v>44.0</v>
      </c>
      <c r="B45" s="18" t="str">
        <f>hyperlink("https://drive.google.com/uc?export=view&amp;id=1R7AxqYungOUJohXKHNDR0K2jCvKCHkny",image("https://drive.google.com/thumbnail?id=1R7AxqYungOUJohXKHNDR0K2jCvKCHkny"))</f>
        <v/>
      </c>
      <c r="C45" s="19" t="s">
        <v>91</v>
      </c>
      <c r="D45" s="19" t="s">
        <v>92</v>
      </c>
      <c r="E45" s="17">
        <v>2.0</v>
      </c>
      <c r="F45" s="20">
        <v>1.0</v>
      </c>
      <c r="G45" s="21"/>
    </row>
    <row r="46" ht="187.5" customHeight="1">
      <c r="A46" s="17">
        <v>45.0</v>
      </c>
      <c r="B46" s="18" t="str">
        <f>hyperlink("https://drive.google.com/uc?export=view&amp;id=122a6NG-oB00CRDIYSU9VQ_GDR3ojyzbJ",image("https://drive.google.com/thumbnail?id=122a6NG-oB00CRDIYSU9VQ_GDR3ojyzbJ"))</f>
        <v/>
      </c>
      <c r="C46" s="13" t="s">
        <v>93</v>
      </c>
      <c r="D46" s="13" t="s">
        <v>94</v>
      </c>
      <c r="E46" s="17">
        <v>0.0</v>
      </c>
      <c r="F46" s="20">
        <v>0.0</v>
      </c>
      <c r="G46" s="21"/>
    </row>
    <row r="47" ht="187.5" customHeight="1">
      <c r="A47" s="17">
        <v>46.0</v>
      </c>
      <c r="B47" s="18" t="str">
        <f>hyperlink("https://drive.google.com/uc?export=view&amp;id=1pLV2oyvEnyFZ3qrTB7aPmZYlR2iBqA-G",image("https://drive.google.com/thumbnail?id=1pLV2oyvEnyFZ3qrTB7aPmZYlR2iBqA-G"))</f>
        <v/>
      </c>
      <c r="C47" s="19" t="s">
        <v>95</v>
      </c>
      <c r="D47" s="19" t="s">
        <v>96</v>
      </c>
      <c r="E47" s="17">
        <v>2.0</v>
      </c>
      <c r="F47" s="20">
        <v>3.0</v>
      </c>
      <c r="G47" s="21"/>
    </row>
    <row r="48" ht="187.5" customHeight="1">
      <c r="A48" s="17">
        <v>47.0</v>
      </c>
      <c r="B48" s="18" t="str">
        <f>hyperlink("https://drive.google.com/uc?export=view&amp;id=16JarMmnLBINeuVAJpvGOM9H_a172CFLK",image("https://drive.google.com/thumbnail?id=16JarMmnLBINeuVAJpvGOM9H_a172CFLK"))</f>
        <v/>
      </c>
      <c r="C48" s="19" t="s">
        <v>97</v>
      </c>
      <c r="D48" s="19" t="s">
        <v>98</v>
      </c>
      <c r="E48" s="17">
        <v>2.0</v>
      </c>
      <c r="F48" s="20">
        <v>2.0</v>
      </c>
      <c r="G48" s="21"/>
    </row>
    <row r="49" ht="187.5" customHeight="1">
      <c r="A49" s="17">
        <v>48.0</v>
      </c>
      <c r="B49" s="18" t="str">
        <f>hyperlink("https://drive.google.com/uc?export=view&amp;id=1Sd31lV0xiKX8axgKHAbECStpZk1kO6d3",image("https://drive.google.com/thumbnail?id=1Sd31lV0xiKX8axgKHAbECStpZk1kO6d3"))</f>
        <v/>
      </c>
      <c r="C49" s="19" t="s">
        <v>99</v>
      </c>
      <c r="D49" s="19" t="s">
        <v>100</v>
      </c>
      <c r="E49" s="17">
        <v>2.0</v>
      </c>
      <c r="F49" s="20">
        <v>1.0</v>
      </c>
      <c r="G49" s="21"/>
    </row>
    <row r="50" ht="187.5" customHeight="1">
      <c r="A50" s="17">
        <v>49.0</v>
      </c>
      <c r="B50" s="18" t="str">
        <f>hyperlink("https://drive.google.com/uc?export=view&amp;id=1ixHN2uCQGy7Ar7ctbUBmMHRM20n-u20W",image("https://drive.google.com/thumbnail?id=1ixHN2uCQGy7Ar7ctbUBmMHRM20n-u20W"))</f>
        <v/>
      </c>
      <c r="C50" s="19" t="s">
        <v>101</v>
      </c>
      <c r="D50" s="19" t="s">
        <v>102</v>
      </c>
      <c r="E50" s="17">
        <v>2.0</v>
      </c>
      <c r="F50" s="20">
        <v>1.0</v>
      </c>
      <c r="G50" s="21"/>
    </row>
    <row r="51" ht="187.5" customHeight="1">
      <c r="A51" s="17">
        <v>50.0</v>
      </c>
      <c r="B51" s="18" t="str">
        <f>hyperlink("https://drive.google.com/uc?export=view&amp;id=16EG3tgwflKr4EIAaAv_GJqrnkj4Q6KoJ",image("https://drive.google.com/thumbnail?id=16EG3tgwflKr4EIAaAv_GJqrnkj4Q6KoJ"))</f>
        <v/>
      </c>
      <c r="C51" s="19" t="s">
        <v>103</v>
      </c>
      <c r="D51" s="19" t="s">
        <v>104</v>
      </c>
      <c r="E51" s="17">
        <v>2.0</v>
      </c>
      <c r="F51" s="20">
        <v>3.0</v>
      </c>
      <c r="G51" s="21"/>
    </row>
    <row r="52" ht="187.5" customHeight="1">
      <c r="A52" s="17">
        <v>51.0</v>
      </c>
      <c r="B52" s="18" t="str">
        <f>hyperlink("https://drive.google.com/uc?export=view&amp;id=1U-xYTvuTDaobD5xByWHFbekKwe1Ohwww",image("https://drive.google.com/thumbnail?id=1U-xYTvuTDaobD5xByWHFbekKwe1Ohwww"))</f>
        <v/>
      </c>
      <c r="C52" s="19" t="s">
        <v>105</v>
      </c>
      <c r="D52" s="19" t="s">
        <v>106</v>
      </c>
      <c r="E52" s="17">
        <v>2.0</v>
      </c>
      <c r="F52" s="20">
        <v>2.0</v>
      </c>
      <c r="G52" s="21"/>
    </row>
    <row r="53" ht="187.5" customHeight="1">
      <c r="A53" s="23">
        <v>52.0</v>
      </c>
      <c r="B53" s="24" t="str">
        <f>hyperlink("https://drive.google.com/uc?export=view&amp;id=1XcSkpmYop0QiqyEjmuubvn9aBNIgaQ7f",image("https://drive.google.com/thumbnail?id=1XcSkpmYop0QiqyEjmuubvn9aBNIgaQ7f"))</f>
        <v/>
      </c>
      <c r="C53" s="29" t="s">
        <v>107</v>
      </c>
      <c r="D53" s="29" t="s">
        <v>108</v>
      </c>
      <c r="E53" s="23">
        <v>3.0</v>
      </c>
      <c r="F53" s="26">
        <v>1.0</v>
      </c>
      <c r="G53" s="27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ht="187.5" customHeight="1">
      <c r="A54" s="1">
        <v>53.0</v>
      </c>
      <c r="B54" s="7" t="str">
        <f>hyperlink("https://drive.google.com/uc?export=view&amp;id=1xaUH91s1FauFEifAusO3IV3QOjQB9W_C",image("https://drive.google.com/thumbnail?id=1xaUH91s1FauFEifAusO3IV3QOjQB9W_C"))</f>
        <v/>
      </c>
      <c r="C54" s="8" t="s">
        <v>109</v>
      </c>
      <c r="D54" s="8" t="s">
        <v>110</v>
      </c>
      <c r="E54" s="1">
        <v>0.0</v>
      </c>
      <c r="F54" s="9">
        <v>0.0</v>
      </c>
      <c r="G54" s="10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87.5" customHeight="1">
      <c r="A55" s="23">
        <v>54.0</v>
      </c>
      <c r="B55" s="24" t="str">
        <f>hyperlink("https://drive.google.com/uc?export=view&amp;id=1vRZgXF8_CbBoe0eclrU1XEksIF7cs9Hy",image("https://drive.google.com/thumbnail?id=1vRZgXF8_CbBoe0eclrU1XEksIF7cs9Hy"))</f>
        <v/>
      </c>
      <c r="C55" s="29" t="s">
        <v>111</v>
      </c>
      <c r="D55" s="29" t="s">
        <v>112</v>
      </c>
      <c r="E55" s="23">
        <v>2.0</v>
      </c>
      <c r="F55" s="26">
        <v>3.0</v>
      </c>
      <c r="G55" s="27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ht="187.5" customHeight="1">
      <c r="A56" s="17">
        <v>55.0</v>
      </c>
      <c r="B56" s="18" t="str">
        <f>hyperlink("https://drive.google.com/uc?export=view&amp;id=1qDwFOIUiDM1UcnlbPBzkUSCvH63KtaOQ",image("https://drive.google.com/thumbnail?id=1qDwFOIUiDM1UcnlbPBzkUSCvH63KtaOQ"))</f>
        <v/>
      </c>
      <c r="C56" s="19" t="s">
        <v>113</v>
      </c>
      <c r="D56" s="19" t="s">
        <v>114</v>
      </c>
      <c r="E56" s="17">
        <v>1.0</v>
      </c>
      <c r="F56" s="20">
        <v>2.0</v>
      </c>
      <c r="G56" s="21"/>
    </row>
    <row r="57" ht="187.5" customHeight="1">
      <c r="A57" s="1">
        <v>56.0</v>
      </c>
      <c r="B57" s="7" t="str">
        <f>hyperlink("https://drive.google.com/uc?export=view&amp;id=1ZFfAEX4COKuqpUFqXix87wGjZeFCSTMC",image("https://drive.google.com/thumbnail?id=1ZFfAEX4COKuqpUFqXix87wGjZeFCSTMC"))</f>
        <v/>
      </c>
      <c r="C57" s="8" t="s">
        <v>115</v>
      </c>
      <c r="D57" s="8" t="s">
        <v>116</v>
      </c>
      <c r="E57" s="1">
        <v>0.0</v>
      </c>
      <c r="F57" s="9">
        <v>0.0</v>
      </c>
      <c r="G57" s="10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87.5" customHeight="1">
      <c r="A58" s="17">
        <v>57.0</v>
      </c>
      <c r="B58" s="18" t="str">
        <f>hyperlink("https://drive.google.com/uc?export=view&amp;id=1aIvPcGrxbVozd4fcxIPcHGd-SyMu_46c",image("https://drive.google.com/thumbnail?id=1aIvPcGrxbVozd4fcxIPcHGd-SyMu_46c"))</f>
        <v/>
      </c>
      <c r="C58" s="13" t="s">
        <v>117</v>
      </c>
      <c r="D58" s="13" t="s">
        <v>118</v>
      </c>
      <c r="E58" s="17">
        <v>0.0</v>
      </c>
      <c r="F58" s="20">
        <v>0.0</v>
      </c>
      <c r="G58" s="21"/>
    </row>
    <row r="59" ht="187.5" customHeight="1">
      <c r="A59" s="17">
        <v>58.0</v>
      </c>
      <c r="B59" s="18" t="str">
        <f>hyperlink("https://drive.google.com/uc?export=view&amp;id=1n0EWY6rI4nYTQAqFyoZ_ieXMQ2SS9A7X",image("https://drive.google.com/thumbnail?id=1n0EWY6rI4nYTQAqFyoZ_ieXMQ2SS9A7X"))</f>
        <v/>
      </c>
      <c r="C59" s="19" t="s">
        <v>119</v>
      </c>
      <c r="D59" s="19" t="s">
        <v>120</v>
      </c>
      <c r="E59" s="17">
        <v>0.0</v>
      </c>
      <c r="F59" s="20">
        <v>0.0</v>
      </c>
      <c r="G59" s="21"/>
    </row>
    <row r="60" ht="187.5" customHeight="1">
      <c r="A60" s="17">
        <v>59.0</v>
      </c>
      <c r="B60" s="18" t="str">
        <f>hyperlink("https://drive.google.com/uc?export=view&amp;id=1KcbkgOC5cfHJjeM6ZQwR8F6PZ-cwGh-b",image("https://drive.google.com/thumbnail?id=1KcbkgOC5cfHJjeM6ZQwR8F6PZ-cwGh-b"))</f>
        <v/>
      </c>
      <c r="C60" s="19" t="s">
        <v>121</v>
      </c>
      <c r="D60" s="19" t="s">
        <v>122</v>
      </c>
      <c r="E60" s="17">
        <v>2.0</v>
      </c>
      <c r="F60" s="20">
        <v>3.0</v>
      </c>
      <c r="G60" s="21"/>
    </row>
    <row r="61" ht="187.5" customHeight="1">
      <c r="A61" s="17">
        <v>60.0</v>
      </c>
      <c r="B61" s="18" t="str">
        <f>hyperlink("https://drive.google.com/uc?export=view&amp;id=15VQVM5lL5JP59_E7mcBSvqIdnY3zbhEu",image("https://drive.google.com/thumbnail?id=15VQVM5lL5JP59_E7mcBSvqIdnY3zbhEu"))</f>
        <v/>
      </c>
      <c r="C61" s="13" t="s">
        <v>123</v>
      </c>
      <c r="D61" s="13" t="s">
        <v>124</v>
      </c>
      <c r="E61" s="17">
        <v>0.0</v>
      </c>
      <c r="F61" s="20">
        <v>0.0</v>
      </c>
      <c r="G61" s="21"/>
    </row>
    <row r="62" ht="187.5" customHeight="1">
      <c r="A62" s="1">
        <v>61.0</v>
      </c>
      <c r="B62" s="7" t="str">
        <f>hyperlink("https://drive.google.com/uc?export=view&amp;id=1FoVXwKB0XeVsuZRTunTNiMr9LRD8jQeE",image("https://drive.google.com/thumbnail?id=1FoVXwKB0XeVsuZRTunTNiMr9LRD8jQeE"))</f>
        <v/>
      </c>
      <c r="C62" s="8" t="s">
        <v>125</v>
      </c>
      <c r="D62" s="8" t="s">
        <v>126</v>
      </c>
      <c r="E62" s="1">
        <v>0.0</v>
      </c>
      <c r="F62" s="9">
        <v>0.0</v>
      </c>
      <c r="G62" s="10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87.5" customHeight="1">
      <c r="A63" s="17">
        <v>62.0</v>
      </c>
      <c r="B63" s="18" t="str">
        <f>hyperlink("https://drive.google.com/uc?export=view&amp;id=1iG8YR_uXI5Ne7C8-LLjRFtFfkWs0ftK2",image("https://drive.google.com/thumbnail?id=1iG8YR_uXI5Ne7C8-LLjRFtFfkWs0ftK2"))</f>
        <v/>
      </c>
      <c r="C63" s="13" t="s">
        <v>127</v>
      </c>
      <c r="D63" s="13" t="s">
        <v>128</v>
      </c>
      <c r="E63" s="17">
        <v>0.0</v>
      </c>
      <c r="F63" s="20">
        <v>0.0</v>
      </c>
      <c r="G63" s="21"/>
    </row>
    <row r="64" ht="187.5" customHeight="1">
      <c r="A64" s="17">
        <v>63.0</v>
      </c>
      <c r="B64" s="18" t="str">
        <f>hyperlink("https://drive.google.com/uc?export=view&amp;id=1M1DZE4UiUKFir1S1GUnYiFxpfeyzGUK1",image("https://drive.google.com/thumbnail?id=1M1DZE4UiUKFir1S1GUnYiFxpfeyzGUK1"))</f>
        <v/>
      </c>
      <c r="C64" s="13" t="s">
        <v>129</v>
      </c>
      <c r="D64" s="13" t="s">
        <v>130</v>
      </c>
      <c r="E64" s="17">
        <v>0.0</v>
      </c>
      <c r="F64" s="20">
        <v>0.0</v>
      </c>
      <c r="G64" s="21"/>
    </row>
    <row r="65" ht="187.5" customHeight="1">
      <c r="A65" s="17">
        <v>64.0</v>
      </c>
      <c r="B65" s="18" t="str">
        <f>hyperlink("https://drive.google.com/uc?export=view&amp;id=1Hb_d_SJ9m_6tZnBIxQmJ3Dq__zy6n6VN",image("https://drive.google.com/thumbnail?id=1Hb_d_SJ9m_6tZnBIxQmJ3Dq__zy6n6VN"))</f>
        <v/>
      </c>
      <c r="C65" s="13" t="s">
        <v>131</v>
      </c>
      <c r="D65" s="13" t="s">
        <v>132</v>
      </c>
      <c r="E65" s="17">
        <v>0.0</v>
      </c>
      <c r="F65" s="20">
        <v>0.0</v>
      </c>
      <c r="G65" s="21"/>
    </row>
    <row r="66" ht="187.5" customHeight="1">
      <c r="A66" s="1">
        <v>65.0</v>
      </c>
      <c r="B66" s="7" t="str">
        <f>hyperlink("https://drive.google.com/uc?export=view&amp;id=1ci14xzS4wasX2UYUxpzMTZc5saCr-u9J",image("https://drive.google.com/thumbnail?id=1ci14xzS4wasX2UYUxpzMTZc5saCr-u9J"))</f>
        <v/>
      </c>
      <c r="C66" s="8" t="s">
        <v>133</v>
      </c>
      <c r="D66" s="8" t="s">
        <v>134</v>
      </c>
      <c r="E66" s="1">
        <v>0.0</v>
      </c>
      <c r="F66" s="9">
        <v>0.0</v>
      </c>
      <c r="G66" s="10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87.5" customHeight="1">
      <c r="A67" s="1">
        <v>66.0</v>
      </c>
      <c r="B67" s="7" t="str">
        <f>hyperlink("https://drive.google.com/uc?export=view&amp;id=18PsHJzmcPJqUX0dzaLHvloeewIYabqP5",image("https://drive.google.com/thumbnail?id=18PsHJzmcPJqUX0dzaLHvloeewIYabqP5"))</f>
        <v/>
      </c>
      <c r="C67" s="8" t="s">
        <v>135</v>
      </c>
      <c r="D67" s="8" t="s">
        <v>136</v>
      </c>
      <c r="E67" s="1">
        <v>0.0</v>
      </c>
      <c r="F67" s="9">
        <v>0.0</v>
      </c>
      <c r="G67" s="10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87.5" customHeight="1">
      <c r="A68" s="1">
        <v>67.0</v>
      </c>
      <c r="B68" s="7" t="str">
        <f>hyperlink("https://drive.google.com/uc?export=view&amp;id=1JTU1xgqYa2UsqJxS2IYKJdEQ9yZT17_B",image("https://drive.google.com/thumbnail?id=1JTU1xgqYa2UsqJxS2IYKJdEQ9yZT17_B"))</f>
        <v/>
      </c>
      <c r="C68" s="22" t="s">
        <v>137</v>
      </c>
      <c r="D68" s="22" t="s">
        <v>138</v>
      </c>
      <c r="E68" s="1">
        <v>2.0</v>
      </c>
      <c r="F68" s="9">
        <v>2.0</v>
      </c>
      <c r="G68" s="10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87.5" customHeight="1">
      <c r="A69" s="17">
        <v>68.0</v>
      </c>
      <c r="B69" s="18" t="str">
        <f>hyperlink("https://drive.google.com/uc?export=view&amp;id=1T_-6hYAqvXxc90HzqoI9Pj62ugjBJYfb",image("https://drive.google.com/thumbnail?id=1T_-6hYAqvXxc90HzqoI9Pj62ugjBJYfb"))</f>
        <v/>
      </c>
      <c r="C69" s="19" t="s">
        <v>139</v>
      </c>
      <c r="D69" s="19" t="s">
        <v>140</v>
      </c>
      <c r="E69" s="17">
        <v>0.0</v>
      </c>
      <c r="F69" s="20">
        <v>1.0</v>
      </c>
      <c r="G69" s="21"/>
    </row>
    <row r="70" ht="187.5" customHeight="1">
      <c r="A70" s="1">
        <v>69.0</v>
      </c>
      <c r="B70" s="7" t="str">
        <f>hyperlink("https://drive.google.com/uc?export=view&amp;id=1ZGs0ujFcNt8GCBWC-kzCPEcVY3iYVd_q",image("https://drive.google.com/thumbnail?id=1ZGs0ujFcNt8GCBWC-kzCPEcVY3iYVd_q"))</f>
        <v/>
      </c>
      <c r="C70" s="8" t="s">
        <v>141</v>
      </c>
      <c r="D70" s="8" t="s">
        <v>142</v>
      </c>
      <c r="E70" s="1">
        <v>0.0</v>
      </c>
      <c r="F70" s="9">
        <v>0.0</v>
      </c>
      <c r="G70" s="10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87.5" customHeight="1">
      <c r="A71" s="17">
        <v>70.0</v>
      </c>
      <c r="B71" s="18" t="str">
        <f>hyperlink("https://drive.google.com/uc?export=view&amp;id=1YERUyfjYv47uhSe_kUed4WpuWU2u1a_j",image("https://drive.google.com/thumbnail?id=1YERUyfjYv47uhSe_kUed4WpuWU2u1a_j"))</f>
        <v/>
      </c>
      <c r="C71" s="19" t="s">
        <v>143</v>
      </c>
      <c r="D71" s="19" t="s">
        <v>144</v>
      </c>
      <c r="E71" s="17">
        <v>1.0</v>
      </c>
      <c r="F71" s="20">
        <v>2.0</v>
      </c>
      <c r="G71" s="21"/>
    </row>
    <row r="72" ht="187.5" customHeight="1">
      <c r="A72" s="1">
        <v>71.0</v>
      </c>
      <c r="B72" s="7" t="str">
        <f>hyperlink("https://drive.google.com/uc?export=view&amp;id=1zuJF9LScZaj9OIucxRJcXAD8UUm7vPNn",image("https://drive.google.com/thumbnail?id=1zuJF9LScZaj9OIucxRJcXAD8UUm7vPNn"))</f>
        <v/>
      </c>
      <c r="C72" s="8" t="s">
        <v>145</v>
      </c>
      <c r="D72" s="8" t="s">
        <v>146</v>
      </c>
      <c r="E72" s="1">
        <v>0.0</v>
      </c>
      <c r="F72" s="9">
        <v>0.0</v>
      </c>
      <c r="G72" s="10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87.5" customHeight="1">
      <c r="A73" s="1">
        <v>72.0</v>
      </c>
      <c r="B73" s="7" t="str">
        <f>hyperlink("https://drive.google.com/uc?export=view&amp;id=15OOdRcDZBgTeGTbDCX9eY65zl0l5ckqE",image("https://drive.google.com/thumbnail?id=15OOdRcDZBgTeGTbDCX9eY65zl0l5ckqE"))</f>
        <v/>
      </c>
      <c r="C73" s="8" t="s">
        <v>147</v>
      </c>
      <c r="D73" s="8" t="s">
        <v>148</v>
      </c>
      <c r="E73" s="1">
        <v>0.0</v>
      </c>
      <c r="F73" s="9">
        <v>0.0</v>
      </c>
      <c r="G73" s="10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87.5" customHeight="1">
      <c r="A74" s="17">
        <v>73.0</v>
      </c>
      <c r="B74" s="18" t="str">
        <f>hyperlink("https://drive.google.com/uc?export=view&amp;id=1gu3ktfhkxEofhTV8lEzm_FMbt64ILC8F",image("https://drive.google.com/thumbnail?id=1gu3ktfhkxEofhTV8lEzm_FMbt64ILC8F"))</f>
        <v/>
      </c>
      <c r="C74" s="13" t="s">
        <v>149</v>
      </c>
      <c r="D74" s="13" t="s">
        <v>150</v>
      </c>
      <c r="E74" s="17">
        <v>0.0</v>
      </c>
      <c r="F74" s="20">
        <v>0.0</v>
      </c>
      <c r="G74" s="21"/>
    </row>
    <row r="75" ht="187.5" customHeight="1">
      <c r="A75" s="17">
        <v>74.0</v>
      </c>
      <c r="B75" s="18" t="str">
        <f>hyperlink("https://drive.google.com/uc?export=view&amp;id=1tZQuqzUeaJ9UinwY7HteTm5mXYh1naMa",image("https://drive.google.com/thumbnail?id=1tZQuqzUeaJ9UinwY7HteTm5mXYh1naMa"))</f>
        <v/>
      </c>
      <c r="C75" s="19" t="s">
        <v>151</v>
      </c>
      <c r="D75" s="19" t="s">
        <v>152</v>
      </c>
      <c r="E75" s="17">
        <v>0.0</v>
      </c>
      <c r="F75" s="20">
        <v>1.0</v>
      </c>
      <c r="G75" s="21"/>
    </row>
    <row r="76" ht="187.5" customHeight="1">
      <c r="A76" s="17">
        <v>75.0</v>
      </c>
      <c r="B76" s="18" t="str">
        <f>hyperlink("https://drive.google.com/uc?export=view&amp;id=1JtywksnnCweDH4wVU9HelF4SQ0vBPO39",image("https://drive.google.com/thumbnail?id=1JtywksnnCweDH4wVU9HelF4SQ0vBPO39"))</f>
        <v/>
      </c>
      <c r="C76" s="19" t="s">
        <v>153</v>
      </c>
      <c r="D76" s="19" t="s">
        <v>154</v>
      </c>
      <c r="E76" s="17">
        <v>1.0</v>
      </c>
      <c r="F76" s="20">
        <v>1.0</v>
      </c>
      <c r="G76" s="21"/>
    </row>
    <row r="77" ht="187.5" customHeight="1">
      <c r="A77" s="1">
        <v>76.0</v>
      </c>
      <c r="B77" s="7" t="str">
        <f>hyperlink("https://drive.google.com/uc?export=view&amp;id=1xx3TyZ_q65GuFpGVlwce6VRr3qND3TZH",image("https://drive.google.com/thumbnail?id=1xx3TyZ_q65GuFpGVlwce6VRr3qND3TZH"))</f>
        <v/>
      </c>
      <c r="C77" s="8" t="s">
        <v>155</v>
      </c>
      <c r="D77" s="8" t="s">
        <v>31</v>
      </c>
      <c r="E77" s="1">
        <v>0.0</v>
      </c>
      <c r="F77" s="9">
        <v>0.0</v>
      </c>
      <c r="G77" s="10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87.5" customHeight="1">
      <c r="A78" s="1">
        <v>77.0</v>
      </c>
      <c r="B78" s="7" t="str">
        <f>hyperlink("https://drive.google.com/uc?export=view&amp;id=1svHStO-6LHrEL9oLxogMAtli7h3j5_DU",image("https://drive.google.com/thumbnail?id=1svHStO-6LHrEL9oLxogMAtli7h3j5_DU"))</f>
        <v/>
      </c>
      <c r="C78" s="8" t="s">
        <v>156</v>
      </c>
      <c r="D78" s="8" t="s">
        <v>157</v>
      </c>
      <c r="E78" s="1">
        <v>0.0</v>
      </c>
      <c r="F78" s="9">
        <v>0.0</v>
      </c>
      <c r="G78" s="10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87.5" customHeight="1">
      <c r="A79" s="1">
        <v>78.0</v>
      </c>
      <c r="B79" s="7" t="str">
        <f>hyperlink("https://drive.google.com/uc?export=view&amp;id=1BV_oiHYegVBvfmRotdqzrPUrqLxY51oz",image("https://drive.google.com/thumbnail?id=1BV_oiHYegVBvfmRotdqzrPUrqLxY51oz"))</f>
        <v/>
      </c>
      <c r="C79" s="8" t="s">
        <v>158</v>
      </c>
      <c r="D79" s="8" t="s">
        <v>157</v>
      </c>
      <c r="E79" s="1">
        <v>0.0</v>
      </c>
      <c r="F79" s="9">
        <v>0.0</v>
      </c>
      <c r="G79" s="10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87.5" customHeight="1">
      <c r="A80" s="17">
        <v>79.0</v>
      </c>
      <c r="B80" s="18" t="str">
        <f>hyperlink("https://drive.google.com/uc?export=view&amp;id=1KBVNtJq05USW1djypBwz8c70kAH3sgMe",image("https://drive.google.com/thumbnail?id=1KBVNtJq05USW1djypBwz8c70kAH3sgMe"))</f>
        <v/>
      </c>
      <c r="C80" s="13" t="s">
        <v>159</v>
      </c>
      <c r="D80" s="13" t="s">
        <v>160</v>
      </c>
      <c r="E80" s="17">
        <v>0.0</v>
      </c>
      <c r="F80" s="20">
        <v>0.0</v>
      </c>
      <c r="G80" s="21"/>
    </row>
    <row r="81" ht="187.5" customHeight="1">
      <c r="A81" s="17">
        <v>80.0</v>
      </c>
      <c r="B81" s="18" t="str">
        <f>hyperlink("https://drive.google.com/uc?export=view&amp;id=1vomYTjwudxC3WXT7xC2Ot1c-6BIuUdeW",image("https://drive.google.com/thumbnail?id=1vomYTjwudxC3WXT7xC2Ot1c-6BIuUdeW"))</f>
        <v/>
      </c>
      <c r="C81" s="19" t="s">
        <v>161</v>
      </c>
      <c r="D81" s="19" t="s">
        <v>162</v>
      </c>
      <c r="E81" s="17">
        <v>0.0</v>
      </c>
      <c r="F81" s="20">
        <v>1.0</v>
      </c>
      <c r="G81" s="21"/>
    </row>
    <row r="82" ht="187.5" customHeight="1">
      <c r="A82" s="23">
        <v>81.0</v>
      </c>
      <c r="B82" s="24" t="str">
        <f>hyperlink("https://drive.google.com/uc?export=view&amp;id=1zPdQOdvJimtOGglKYjcUYzP8WNaBIqbv",image("https://drive.google.com/thumbnail?id=1zPdQOdvJimtOGglKYjcUYzP8WNaBIqbv"))</f>
        <v/>
      </c>
      <c r="C82" s="29" t="s">
        <v>163</v>
      </c>
      <c r="D82" s="29" t="s">
        <v>164</v>
      </c>
      <c r="E82" s="23">
        <v>1.0</v>
      </c>
      <c r="F82" s="26">
        <v>0.0</v>
      </c>
      <c r="G82" s="27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ht="187.5" customHeight="1">
      <c r="A83" s="17">
        <v>82.0</v>
      </c>
      <c r="B83" s="18" t="str">
        <f>hyperlink("https://drive.google.com/uc?export=view&amp;id=1d5EEi_v6cK28BYpdN7BnZ_ceRLJwNA7W",image("https://drive.google.com/thumbnail?id=1d5EEi_v6cK28BYpdN7BnZ_ceRLJwNA7W"))</f>
        <v/>
      </c>
      <c r="C83" s="19" t="s">
        <v>165</v>
      </c>
      <c r="D83" s="19" t="s">
        <v>166</v>
      </c>
      <c r="E83" s="17">
        <v>0.0</v>
      </c>
      <c r="F83" s="20">
        <v>0.0</v>
      </c>
      <c r="G83" s="21"/>
    </row>
    <row r="84" ht="187.5" customHeight="1">
      <c r="A84" s="1">
        <v>83.0</v>
      </c>
      <c r="B84" s="7" t="str">
        <f>hyperlink("https://drive.google.com/uc?export=view&amp;id=1JyyIzt7jfTP9aZVfXrpJHpoiprQ6xl0R",image("https://drive.google.com/thumbnail?id=1JyyIzt7jfTP9aZVfXrpJHpoiprQ6xl0R"))</f>
        <v/>
      </c>
      <c r="C84" s="8" t="s">
        <v>167</v>
      </c>
      <c r="D84" s="8" t="s">
        <v>168</v>
      </c>
      <c r="E84" s="1">
        <v>0.0</v>
      </c>
      <c r="F84" s="9">
        <v>0.0</v>
      </c>
      <c r="G84" s="10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87.5" customHeight="1">
      <c r="A85" s="17">
        <v>84.0</v>
      </c>
      <c r="B85" s="18" t="str">
        <f>hyperlink("https://drive.google.com/uc?export=view&amp;id=1a6mNlJbpYDBtYyHDgauOOIfTOCxSR5wS",image("https://drive.google.com/thumbnail?id=1a6mNlJbpYDBtYyHDgauOOIfTOCxSR5wS"))</f>
        <v/>
      </c>
      <c r="C85" s="13" t="s">
        <v>169</v>
      </c>
      <c r="D85" s="13" t="s">
        <v>170</v>
      </c>
      <c r="E85" s="17">
        <v>0.0</v>
      </c>
      <c r="F85" s="20">
        <v>1.0</v>
      </c>
      <c r="G85" s="21"/>
    </row>
    <row r="86" ht="187.5" customHeight="1">
      <c r="A86" s="17">
        <v>85.0</v>
      </c>
      <c r="B86" s="18" t="str">
        <f>hyperlink("https://drive.google.com/uc?export=view&amp;id=1PZXRRIwPzqaTog8BD8XR0pPgnPLdT02C",image("https://drive.google.com/thumbnail?id=1PZXRRIwPzqaTog8BD8XR0pPgnPLdT02C"))</f>
        <v/>
      </c>
      <c r="C86" s="19" t="s">
        <v>171</v>
      </c>
      <c r="D86" s="19" t="s">
        <v>172</v>
      </c>
      <c r="E86" s="17">
        <v>1.0</v>
      </c>
      <c r="F86" s="20">
        <v>0.0</v>
      </c>
      <c r="G86" s="21"/>
    </row>
    <row r="87" ht="187.5" customHeight="1">
      <c r="A87" s="17">
        <v>86.0</v>
      </c>
      <c r="B87" s="18" t="str">
        <f>hyperlink("https://drive.google.com/uc?export=view&amp;id=1aDd11JfXw-bpPI5XmYqAfF8YKeaEGBzQ",image("https://drive.google.com/thumbnail?id=1aDd11JfXw-bpPI5XmYqAfF8YKeaEGBzQ"))</f>
        <v/>
      </c>
      <c r="C87" s="13" t="s">
        <v>173</v>
      </c>
      <c r="D87" s="13" t="s">
        <v>174</v>
      </c>
      <c r="E87" s="17">
        <v>0.0</v>
      </c>
      <c r="F87" s="20">
        <v>0.0</v>
      </c>
      <c r="G87" s="21"/>
    </row>
    <row r="88" ht="187.5" customHeight="1">
      <c r="A88" s="17">
        <v>87.0</v>
      </c>
      <c r="B88" s="18" t="str">
        <f>hyperlink("https://drive.google.com/uc?export=view&amp;id=1c8njBT8KDqqjBJf-1vlZGQ7NNxqcSxQL",image("https://drive.google.com/thumbnail?id=1c8njBT8KDqqjBJf-1vlZGQ7NNxqcSxQL"))</f>
        <v/>
      </c>
      <c r="C88" s="13" t="s">
        <v>175</v>
      </c>
      <c r="D88" s="13" t="s">
        <v>176</v>
      </c>
      <c r="E88" s="17">
        <v>1.0</v>
      </c>
      <c r="F88" s="20">
        <v>1.0</v>
      </c>
      <c r="G88" s="21"/>
    </row>
    <row r="89" ht="187.5" customHeight="1">
      <c r="A89" s="17">
        <v>88.0</v>
      </c>
      <c r="B89" s="18" t="str">
        <f>hyperlink("https://drive.google.com/uc?export=view&amp;id=1OzfvBgxBNJ-LV-BA7U8JT615wdiX4GoL",image("https://drive.google.com/thumbnail?id=1OzfvBgxBNJ-LV-BA7U8JT615wdiX4GoL"))</f>
        <v/>
      </c>
      <c r="C89" s="19" t="s">
        <v>177</v>
      </c>
      <c r="D89" s="19" t="s">
        <v>178</v>
      </c>
      <c r="E89" s="17">
        <v>0.0</v>
      </c>
      <c r="F89" s="20">
        <v>0.0</v>
      </c>
      <c r="G89" s="21"/>
    </row>
    <row r="90" ht="187.5" customHeight="1">
      <c r="A90" s="1">
        <v>89.0</v>
      </c>
      <c r="B90" s="7" t="str">
        <f>hyperlink("https://drive.google.com/uc?export=view&amp;id=1GtRXqOj0f5zFjkBtxRDqn1X2Wh0BlILW",image("https://drive.google.com/thumbnail?id=1GtRXqOj0f5zFjkBtxRDqn1X2Wh0BlILW"))</f>
        <v/>
      </c>
      <c r="C90" s="22" t="s">
        <v>179</v>
      </c>
      <c r="D90" s="22" t="s">
        <v>180</v>
      </c>
      <c r="E90" s="1">
        <v>2.0</v>
      </c>
      <c r="F90" s="9">
        <v>2.0</v>
      </c>
      <c r="G90" s="10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87.5" customHeight="1">
      <c r="A91" s="17">
        <v>90.0</v>
      </c>
      <c r="B91" s="18" t="str">
        <f>hyperlink("https://drive.google.com/uc?export=view&amp;id=1MoZJROUj_ajVid8e38zfxO12cx3IMCX6",image("https://drive.google.com/thumbnail?id=1MoZJROUj_ajVid8e38zfxO12cx3IMCX6"))</f>
        <v/>
      </c>
      <c r="C91" s="19" t="s">
        <v>181</v>
      </c>
      <c r="D91" s="19" t="s">
        <v>182</v>
      </c>
      <c r="E91" s="17">
        <v>0.0</v>
      </c>
      <c r="F91" s="20">
        <v>0.0</v>
      </c>
      <c r="G91" s="21"/>
    </row>
    <row r="92" ht="187.5" customHeight="1">
      <c r="A92" s="23">
        <v>91.0</v>
      </c>
      <c r="B92" s="24" t="str">
        <f>hyperlink("https://drive.google.com/uc?export=view&amp;id=15_-v2Pvgm1x_P6X3ZmsFIcVnXqsWeMUn",image("https://drive.google.com/thumbnail?id=15_-v2Pvgm1x_P6X3ZmsFIcVnXqsWeMUn"))</f>
        <v/>
      </c>
      <c r="C92" s="29" t="s">
        <v>183</v>
      </c>
      <c r="D92" s="29" t="s">
        <v>184</v>
      </c>
      <c r="E92" s="23">
        <v>1.0</v>
      </c>
      <c r="F92" s="26">
        <v>0.0</v>
      </c>
      <c r="G92" s="27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ht="187.5" customHeight="1">
      <c r="A93" s="1">
        <v>92.0</v>
      </c>
      <c r="B93" s="7" t="str">
        <f>hyperlink("https://drive.google.com/uc?export=view&amp;id=195fypQvF4opVLfDVB0KNGnQbYtEWQrW2",image("https://drive.google.com/thumbnail?id=195fypQvF4opVLfDVB0KNGnQbYtEWQrW2"))</f>
        <v/>
      </c>
      <c r="C93" s="8" t="s">
        <v>185</v>
      </c>
      <c r="D93" s="8" t="s">
        <v>186</v>
      </c>
      <c r="E93" s="1">
        <v>0.0</v>
      </c>
      <c r="F93" s="9">
        <v>0.0</v>
      </c>
      <c r="G93" s="10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87.5" customHeight="1">
      <c r="A94" s="1">
        <v>93.0</v>
      </c>
      <c r="B94" s="7" t="str">
        <f>hyperlink("https://drive.google.com/uc?export=view&amp;id=13ZzVGwZN4ndduRzitkQ6_NIkydzuF_Ri",image("https://drive.google.com/thumbnail?id=13ZzVGwZN4ndduRzitkQ6_NIkydzuF_Ri"))</f>
        <v/>
      </c>
      <c r="C94" s="22" t="s">
        <v>187</v>
      </c>
      <c r="D94" s="22" t="s">
        <v>188</v>
      </c>
      <c r="E94" s="1">
        <v>2.0</v>
      </c>
      <c r="F94" s="9">
        <v>2.0</v>
      </c>
      <c r="G94" s="10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87.5" customHeight="1">
      <c r="A95" s="17">
        <v>94.0</v>
      </c>
      <c r="B95" s="18" t="str">
        <f>hyperlink("https://drive.google.com/uc?export=view&amp;id=1GeqQSO-EVb4IgnyF8sNrWOfVHTHqlNZz",image("https://drive.google.com/thumbnail?id=1GeqQSO-EVb4IgnyF8sNrWOfVHTHqlNZz"))</f>
        <v/>
      </c>
      <c r="C95" s="19" t="s">
        <v>189</v>
      </c>
      <c r="D95" s="19" t="s">
        <v>190</v>
      </c>
      <c r="E95" s="17">
        <v>3.0</v>
      </c>
      <c r="F95" s="20">
        <v>3.0</v>
      </c>
      <c r="G95" s="21"/>
    </row>
    <row r="96" ht="187.5" customHeight="1">
      <c r="A96" s="1">
        <v>95.0</v>
      </c>
      <c r="B96" s="7" t="str">
        <f>hyperlink("https://drive.google.com/uc?export=view&amp;id=1NTHwPRO_XXrebd8CM33Nm-YRCAQl2g2S",image("https://drive.google.com/thumbnail?id=1NTHwPRO_XXrebd8CM33Nm-YRCAQl2g2S"))</f>
        <v/>
      </c>
      <c r="C96" s="8" t="s">
        <v>191</v>
      </c>
      <c r="D96" s="8" t="s">
        <v>192</v>
      </c>
      <c r="E96" s="1">
        <v>0.0</v>
      </c>
      <c r="F96" s="9">
        <v>0.0</v>
      </c>
      <c r="G96" s="10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87.5" customHeight="1">
      <c r="A97" s="17">
        <v>96.0</v>
      </c>
      <c r="B97" s="18" t="str">
        <f>hyperlink("https://drive.google.com/uc?export=view&amp;id=1JWCmjjMO2yR-jYGWSWbCw_T2dnP_FP2i",image("https://drive.google.com/thumbnail?id=1JWCmjjMO2yR-jYGWSWbCw_T2dnP_FP2i"))</f>
        <v/>
      </c>
      <c r="C97" s="13" t="s">
        <v>193</v>
      </c>
      <c r="D97" s="13" t="s">
        <v>194</v>
      </c>
      <c r="E97" s="17">
        <v>0.0</v>
      </c>
      <c r="F97" s="20">
        <v>1.0</v>
      </c>
      <c r="G97" s="21"/>
    </row>
    <row r="98" ht="187.5" customHeight="1">
      <c r="A98" s="1">
        <v>97.0</v>
      </c>
      <c r="B98" s="7" t="str">
        <f>hyperlink("https://drive.google.com/uc?export=view&amp;id=1RWaqDRQzmf8x3fOGpCnZ5bR_aHm4C059",image("https://drive.google.com/thumbnail?id=1RWaqDRQzmf8x3fOGpCnZ5bR_aHm4C059"))</f>
        <v/>
      </c>
      <c r="C98" s="8" t="s">
        <v>195</v>
      </c>
      <c r="D98" s="8" t="s">
        <v>196</v>
      </c>
      <c r="E98" s="1">
        <v>0.0</v>
      </c>
      <c r="F98" s="9">
        <v>0.0</v>
      </c>
      <c r="G98" s="10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87.5" customHeight="1">
      <c r="A99" s="17">
        <v>98.0</v>
      </c>
      <c r="B99" s="18" t="str">
        <f>hyperlink("https://drive.google.com/uc?export=view&amp;id=1Y9jwxIYSESyGGG3FTYGbm9WJMD9oVRq8",image("https://drive.google.com/thumbnail?id=1Y9jwxIYSESyGGG3FTYGbm9WJMD9oVRq8"))</f>
        <v/>
      </c>
      <c r="C99" s="19" t="s">
        <v>197</v>
      </c>
      <c r="D99" s="19" t="s">
        <v>198</v>
      </c>
      <c r="E99" s="17">
        <v>1.0</v>
      </c>
      <c r="F99" s="20">
        <v>0.0</v>
      </c>
      <c r="G99" s="21"/>
    </row>
    <row r="100" ht="187.5" customHeight="1">
      <c r="A100" s="1">
        <v>99.0</v>
      </c>
      <c r="B100" s="7" t="str">
        <f>hyperlink("https://drive.google.com/uc?export=view&amp;id=11QLCfAHUM8vMmzWdaqJaUXfiEIuFrQA5",image("https://drive.google.com/thumbnail?id=11QLCfAHUM8vMmzWdaqJaUXfiEIuFrQA5"))</f>
        <v/>
      </c>
      <c r="C100" s="8" t="s">
        <v>199</v>
      </c>
      <c r="D100" s="8" t="s">
        <v>200</v>
      </c>
      <c r="E100" s="1">
        <v>0.0</v>
      </c>
      <c r="F100" s="9">
        <v>0.0</v>
      </c>
      <c r="G100" s="10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87.5" customHeight="1">
      <c r="A101" s="17">
        <v>100.0</v>
      </c>
      <c r="B101" s="18" t="str">
        <f>hyperlink("https://drive.google.com/uc?export=view&amp;id=1ZNY3BUjWD4nwvaukHQZ_HsXjZYMlRI5k",image("https://drive.google.com/thumbnail?id=1ZNY3BUjWD4nwvaukHQZ_HsXjZYMlRI5k"))</f>
        <v/>
      </c>
      <c r="C101" s="19" t="s">
        <v>201</v>
      </c>
      <c r="D101" s="19" t="s">
        <v>202</v>
      </c>
      <c r="E101" s="17">
        <v>2.0</v>
      </c>
      <c r="F101" s="20">
        <v>0.0</v>
      </c>
      <c r="G101" s="21"/>
    </row>
    <row r="102" ht="187.5" customHeight="1">
      <c r="A102" s="1">
        <v>101.0</v>
      </c>
      <c r="B102" s="7" t="str">
        <f>hyperlink("https://drive.google.com/uc?export=view&amp;id=15r-bQyx24GBe6c_go2R2HG1IxU3ncOq5",image("https://drive.google.com/thumbnail?id=15r-bQyx24GBe6c_go2R2HG1IxU3ncOq5"))</f>
        <v/>
      </c>
      <c r="C102" s="8" t="s">
        <v>203</v>
      </c>
      <c r="D102" s="8" t="s">
        <v>204</v>
      </c>
      <c r="E102" s="1">
        <v>0.0</v>
      </c>
      <c r="F102" s="9">
        <v>0.0</v>
      </c>
      <c r="G102" s="10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87.5" customHeight="1">
      <c r="A103" s="1">
        <v>102.0</v>
      </c>
      <c r="B103" s="7" t="str">
        <f>hyperlink("https://drive.google.com/uc?export=view&amp;id=1N8GWGvhyp8G3SqKbEZVC2DoQ6qAGqLkB",image("https://drive.google.com/thumbnail?id=1N8GWGvhyp8G3SqKbEZVC2DoQ6qAGqLkB"))</f>
        <v/>
      </c>
      <c r="C103" s="8" t="s">
        <v>205</v>
      </c>
      <c r="D103" s="8" t="s">
        <v>206</v>
      </c>
      <c r="E103" s="1">
        <v>0.0</v>
      </c>
      <c r="F103" s="9">
        <v>0.0</v>
      </c>
      <c r="G103" s="10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87.5" customHeight="1">
      <c r="A104" s="1">
        <v>103.0</v>
      </c>
      <c r="B104" s="7" t="str">
        <f>hyperlink("https://drive.google.com/uc?export=view&amp;id=1mySZzuckgx9jXPOO1ahB7zd59V_BKZe8",image("https://drive.google.com/thumbnail?id=1mySZzuckgx9jXPOO1ahB7zd59V_BKZe8"))</f>
        <v/>
      </c>
      <c r="C104" s="8" t="s">
        <v>207</v>
      </c>
      <c r="D104" s="8" t="s">
        <v>208</v>
      </c>
      <c r="E104" s="1">
        <v>0.0</v>
      </c>
      <c r="F104" s="9">
        <v>0.0</v>
      </c>
      <c r="G104" s="10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87.5" customHeight="1">
      <c r="A105" s="17">
        <v>104.0</v>
      </c>
      <c r="B105" s="18" t="str">
        <f>hyperlink("https://drive.google.com/uc?export=view&amp;id=1lIFmvuokBzFqGl7qYRuy2XeTV6wS1ixj",image("https://drive.google.com/thumbnail?id=1lIFmvuokBzFqGl7qYRuy2XeTV6wS1ixj"))</f>
        <v/>
      </c>
      <c r="C105" s="19" t="s">
        <v>209</v>
      </c>
      <c r="D105" s="19" t="s">
        <v>210</v>
      </c>
      <c r="E105" s="17">
        <v>1.0</v>
      </c>
      <c r="F105" s="20">
        <v>0.0</v>
      </c>
      <c r="G105" s="21"/>
    </row>
    <row r="106" ht="187.5" customHeight="1">
      <c r="A106" s="1">
        <v>105.0</v>
      </c>
      <c r="B106" s="7" t="str">
        <f>hyperlink("https://drive.google.com/uc?export=view&amp;id=1qE2f9BW8S-8exDam1dEWrFy6JoVD3Q3H",image("https://drive.google.com/thumbnail?id=1qE2f9BW8S-8exDam1dEWrFy6JoVD3Q3H"))</f>
        <v/>
      </c>
      <c r="C106" s="8" t="s">
        <v>211</v>
      </c>
      <c r="D106" s="8" t="s">
        <v>212</v>
      </c>
      <c r="E106" s="1">
        <v>0.0</v>
      </c>
      <c r="F106" s="9">
        <v>0.0</v>
      </c>
      <c r="G106" s="10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87.5" customHeight="1">
      <c r="A107" s="1">
        <v>106.0</v>
      </c>
      <c r="B107" s="7" t="str">
        <f>hyperlink("https://drive.google.com/uc?export=view&amp;id=11xoKsjYRD50ncAlHw8qin9zQ8SgVWnou",image("https://drive.google.com/thumbnail?id=11xoKsjYRD50ncAlHw8qin9zQ8SgVWnou"))</f>
        <v/>
      </c>
      <c r="C107" s="8" t="s">
        <v>213</v>
      </c>
      <c r="D107" s="8" t="s">
        <v>214</v>
      </c>
      <c r="E107" s="1">
        <v>0.0</v>
      </c>
      <c r="F107" s="9">
        <v>0.0</v>
      </c>
      <c r="G107" s="10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87.5" customHeight="1">
      <c r="A108" s="17">
        <v>107.0</v>
      </c>
      <c r="B108" s="18" t="str">
        <f>hyperlink("https://drive.google.com/uc?export=view&amp;id=1PTTgeMTgBI5pUJE0xdQtjIezaWHTT9dh",image("https://drive.google.com/thumbnail?id=1PTTgeMTgBI5pUJE0xdQtjIezaWHTT9dh"))</f>
        <v/>
      </c>
      <c r="C108" s="19" t="s">
        <v>215</v>
      </c>
      <c r="D108" s="19" t="s">
        <v>216</v>
      </c>
      <c r="E108" s="17">
        <v>2.0</v>
      </c>
      <c r="F108" s="20">
        <v>2.0</v>
      </c>
      <c r="G108" s="21"/>
    </row>
    <row r="109" ht="187.5" customHeight="1">
      <c r="A109" s="1">
        <v>108.0</v>
      </c>
      <c r="B109" s="7" t="str">
        <f>hyperlink("https://drive.google.com/uc?export=view&amp;id=1sz9_dG8Dm0NhTx5KBytxAGG88YAE4zEF",image("https://drive.google.com/thumbnail?id=1sz9_dG8Dm0NhTx5KBytxAGG88YAE4zEF"))</f>
        <v/>
      </c>
      <c r="C109" s="22" t="s">
        <v>217</v>
      </c>
      <c r="D109" s="22" t="s">
        <v>218</v>
      </c>
      <c r="E109" s="1">
        <v>2.0</v>
      </c>
      <c r="F109" s="9">
        <v>2.0</v>
      </c>
      <c r="G109" s="10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87.5" customHeight="1">
      <c r="A110" s="17">
        <v>109.0</v>
      </c>
      <c r="B110" s="18" t="str">
        <f>hyperlink("https://drive.google.com/uc?export=view&amp;id=1WOKvMcMCDnCEpsQ_y2ENEffHkjXUhv8U",image("https://drive.google.com/thumbnail?id=1WOKvMcMCDnCEpsQ_y2ENEffHkjXUhv8U"))</f>
        <v/>
      </c>
      <c r="C110" s="13" t="s">
        <v>219</v>
      </c>
      <c r="D110" s="13" t="s">
        <v>220</v>
      </c>
      <c r="E110" s="17">
        <v>2.0</v>
      </c>
      <c r="F110" s="20">
        <v>1.0</v>
      </c>
      <c r="G110" s="21"/>
    </row>
    <row r="111" ht="187.5" customHeight="1">
      <c r="A111" s="17">
        <v>110.0</v>
      </c>
      <c r="B111" s="18" t="str">
        <f>hyperlink("https://drive.google.com/uc?export=view&amp;id=1JoXdLFrmAgJ-aB8Q4OB1jInRU9jW7saE",image("https://drive.google.com/thumbnail?id=1JoXdLFrmAgJ-aB8Q4OB1jInRU9jW7saE,3"))</f>
        <v/>
      </c>
      <c r="C111" s="19" t="s">
        <v>221</v>
      </c>
      <c r="D111" s="19" t="s">
        <v>222</v>
      </c>
      <c r="E111" s="17">
        <v>2.0</v>
      </c>
      <c r="F111" s="20">
        <v>1.0</v>
      </c>
      <c r="G111" s="21"/>
    </row>
    <row r="112" ht="187.5" customHeight="1">
      <c r="A112" s="23">
        <v>111.0</v>
      </c>
      <c r="B112" s="24" t="str">
        <f>hyperlink("https://drive.google.com/uc?export=view&amp;id=1Jw5joJYxPx2P7XrK4zgSDXNfRqwGmRDc",image("https://drive.google.com/thumbnail?id=1Jw5joJYxPx2P7XrK4zgSDXNfRqwGmRDc"))</f>
        <v/>
      </c>
      <c r="C112" s="29" t="s">
        <v>223</v>
      </c>
      <c r="D112" s="29" t="s">
        <v>224</v>
      </c>
      <c r="E112" s="23">
        <v>1.0</v>
      </c>
      <c r="F112" s="26">
        <v>0.0</v>
      </c>
      <c r="G112" s="27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ht="187.5" customHeight="1">
      <c r="A113" s="17">
        <v>112.0</v>
      </c>
      <c r="B113" s="18" t="str">
        <f>hyperlink("https://drive.google.com/uc?export=view&amp;id=19Qc8Y6RlB4O97y-kmK1OexNDr8BfuQTn",image("https://drive.google.com/thumbnail?id=19Qc8Y6RlB4O97y-kmK1OexNDr8BfuQTn"))</f>
        <v/>
      </c>
      <c r="C113" s="13" t="s">
        <v>225</v>
      </c>
      <c r="D113" s="13" t="s">
        <v>226</v>
      </c>
      <c r="E113" s="17">
        <v>0.0</v>
      </c>
      <c r="F113" s="20">
        <v>0.0</v>
      </c>
      <c r="G113" s="21"/>
    </row>
    <row r="114" ht="187.5" customHeight="1">
      <c r="A114" s="1">
        <v>113.0</v>
      </c>
      <c r="B114" s="7" t="str">
        <f>hyperlink("https://drive.google.com/uc?export=view&amp;id=109Pt_rA4n-ncAwPhN0iidC9akpH606Ws",image("https://drive.google.com/thumbnail?id=109Pt_rA4n-ncAwPhN0iidC9akpH606Ws"))</f>
        <v/>
      </c>
      <c r="C114" s="22" t="s">
        <v>227</v>
      </c>
      <c r="D114" s="22" t="s">
        <v>228</v>
      </c>
      <c r="E114" s="1">
        <v>2.0</v>
      </c>
      <c r="F114" s="9">
        <v>2.0</v>
      </c>
      <c r="G114" s="10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87.5" customHeight="1">
      <c r="A115" s="1">
        <v>114.0</v>
      </c>
      <c r="B115" s="7" t="str">
        <f>hyperlink("https://drive.google.com/uc?export=view&amp;id=18i3E8lfdOlkCqU-jD5aeNECtG0mKYMzP",image("https://drive.google.com/thumbnail?id=18i3E8lfdOlkCqU-jD5aeNECtG0mKYMzP"))</f>
        <v/>
      </c>
      <c r="C115" s="22" t="s">
        <v>229</v>
      </c>
      <c r="D115" s="22" t="s">
        <v>230</v>
      </c>
      <c r="E115" s="1">
        <v>2.0</v>
      </c>
      <c r="F115" s="9">
        <v>2.0</v>
      </c>
      <c r="G115" s="10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87.5" customHeight="1">
      <c r="A116" s="1">
        <v>115.0</v>
      </c>
      <c r="B116" s="7" t="str">
        <f>hyperlink("https://drive.google.com/uc?export=view&amp;id=1uGnIQ8H0oZ7MXi-zh1dLKe3R59A8_FFa",image("https://drive.google.com/thumbnail?id=1uGnIQ8H0oZ7MXi-zh1dLKe3R59A8_FFa"))</f>
        <v/>
      </c>
      <c r="C116" s="22" t="s">
        <v>231</v>
      </c>
      <c r="D116" s="22" t="s">
        <v>232</v>
      </c>
      <c r="E116" s="1">
        <v>2.0</v>
      </c>
      <c r="F116" s="9">
        <v>2.0</v>
      </c>
      <c r="G116" s="10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87.5" customHeight="1">
      <c r="A117" s="1">
        <v>116.0</v>
      </c>
      <c r="B117" s="7" t="str">
        <f>hyperlink("https://drive.google.com/uc?export=view&amp;id=1ELYeexxaYvJOZP8qwNqgduq9dTLFkXAt",image("https://drive.google.com/thumbnail?id=1ELYeexxaYvJOZP8qwNqgduq9dTLFkXAt"))</f>
        <v/>
      </c>
      <c r="C117" s="8" t="s">
        <v>233</v>
      </c>
      <c r="D117" s="8" t="s">
        <v>234</v>
      </c>
      <c r="E117" s="1">
        <v>0.0</v>
      </c>
      <c r="F117" s="9">
        <v>0.0</v>
      </c>
      <c r="G117" s="10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87.5" customHeight="1">
      <c r="A118" s="23">
        <v>117.0</v>
      </c>
      <c r="B118" s="24" t="str">
        <f>hyperlink("https://drive.google.com/uc?export=view&amp;id=1g0Q_pEF-URMKd_Fp6fxdHFSMCEphNmSn",image("https://drive.google.com/thumbnail?id=1g0Q_pEF-URMKd_Fp6fxdHFSMCEphNmSn"))</f>
        <v/>
      </c>
      <c r="C118" s="29" t="s">
        <v>235</v>
      </c>
      <c r="D118" s="29" t="s">
        <v>236</v>
      </c>
      <c r="E118" s="23">
        <v>2.0</v>
      </c>
      <c r="F118" s="26">
        <v>0.0</v>
      </c>
      <c r="G118" s="27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ht="187.5" customHeight="1">
      <c r="A119" s="23">
        <v>118.0</v>
      </c>
      <c r="B119" s="24" t="str">
        <f>hyperlink("https://drive.google.com/uc?export=view&amp;id=1kHsWI8Ub1oZbxHzJWukUQjx-YCbnT-0C",image("https://drive.google.com/thumbnail?id=1kHsWI8Ub1oZbxHzJWukUQjx-YCbnT-0C"))</f>
        <v/>
      </c>
      <c r="C119" s="25" t="s">
        <v>237</v>
      </c>
      <c r="D119" s="25" t="s">
        <v>31</v>
      </c>
      <c r="E119" s="23">
        <v>2.0</v>
      </c>
      <c r="F119" s="26">
        <v>0.0</v>
      </c>
      <c r="G119" s="27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ht="187.5" customHeight="1">
      <c r="A120" s="1">
        <v>119.0</v>
      </c>
      <c r="B120" s="7" t="str">
        <f>hyperlink("https://drive.google.com/uc?export=view&amp;id=1k8ZowYKGDNI_vjFFRixUy8dUtQxJw1jK",image("https://drive.google.com/thumbnail?id=1k8ZowYKGDNI_vjFFRixUy8dUtQxJw1jK"))</f>
        <v/>
      </c>
      <c r="C120" s="8" t="s">
        <v>238</v>
      </c>
      <c r="D120" s="8" t="s">
        <v>239</v>
      </c>
      <c r="E120" s="1">
        <v>0.0</v>
      </c>
      <c r="F120" s="9">
        <v>0.0</v>
      </c>
      <c r="G120" s="10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87.5" customHeight="1">
      <c r="A121" s="1">
        <v>120.0</v>
      </c>
      <c r="B121" s="7" t="str">
        <f>hyperlink("https://drive.google.com/uc?export=view&amp;id=1lTMLXq_dA6wHkL7s6FTubrIU8qmmX3XQ",image("https://drive.google.com/thumbnail?id=1lTMLXq_dA6wHkL7s6FTubrIU8qmmX3XQ"))</f>
        <v/>
      </c>
      <c r="C121" s="8" t="s">
        <v>240</v>
      </c>
      <c r="D121" s="8" t="s">
        <v>241</v>
      </c>
      <c r="E121" s="1">
        <v>0.0</v>
      </c>
      <c r="F121" s="9">
        <v>0.0</v>
      </c>
      <c r="G121" s="10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87.5" customHeight="1">
      <c r="A122" s="17">
        <v>121.0</v>
      </c>
      <c r="B122" s="18" t="str">
        <f>hyperlink("https://drive.google.com/uc?export=view&amp;id=12w55npbWnKShL8Fr8aRwao6kOXIqrqEF",image("https://drive.google.com/thumbnail?id=12w55npbWnKShL8Fr8aRwao6kOXIqrqEF"))</f>
        <v/>
      </c>
      <c r="C122" s="13" t="s">
        <v>242</v>
      </c>
      <c r="D122" s="13" t="s">
        <v>243</v>
      </c>
      <c r="E122" s="17">
        <v>0.0</v>
      </c>
      <c r="F122" s="20">
        <v>0.0</v>
      </c>
      <c r="G122" s="21"/>
    </row>
    <row r="123" ht="187.5" customHeight="1">
      <c r="A123" s="17">
        <v>122.0</v>
      </c>
      <c r="B123" s="18" t="str">
        <f>hyperlink("https://drive.google.com/uc?export=view&amp;id=1t73z26UhhGWUm2AIYkOKSf_aCbA70-fR",image("https://drive.google.com/thumbnail?id=1t73z26UhhGWUm2AIYkOKSf_aCbA70-fR"))</f>
        <v/>
      </c>
      <c r="C123" s="19" t="s">
        <v>244</v>
      </c>
      <c r="D123" s="19" t="s">
        <v>245</v>
      </c>
      <c r="E123" s="17">
        <v>2.0</v>
      </c>
      <c r="F123" s="20">
        <v>1.0</v>
      </c>
      <c r="G123" s="21"/>
    </row>
    <row r="124" ht="187.5" customHeight="1">
      <c r="A124" s="1">
        <v>123.0</v>
      </c>
      <c r="B124" s="7" t="str">
        <f>hyperlink("https://drive.google.com/uc?export=view&amp;id=1jY6D3rg-0R7A3PqIGbwVkDZDHuKPtFGi",image("https://drive.google.com/thumbnail?id=1jY6D3rg-0R7A3PqIGbwVkDZDHuKPtFGi"))</f>
        <v/>
      </c>
      <c r="C124" s="22" t="s">
        <v>246</v>
      </c>
      <c r="D124" s="22" t="s">
        <v>247</v>
      </c>
      <c r="E124" s="1">
        <v>2.0</v>
      </c>
      <c r="F124" s="9">
        <v>2.0</v>
      </c>
      <c r="G124" s="10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87.5" customHeight="1">
      <c r="A125" s="1">
        <v>124.0</v>
      </c>
      <c r="B125" s="7" t="str">
        <f>hyperlink("https://drive.google.com/uc?export=view&amp;id=1ZKt2AFMpISHkEe6IzEbDD32gQr9lFmU3",image("https://drive.google.com/thumbnail?id=1ZKt2AFMpISHkEe6IzEbDD32gQr9lFmU3"))</f>
        <v/>
      </c>
      <c r="C125" s="8" t="s">
        <v>248</v>
      </c>
      <c r="D125" s="8" t="s">
        <v>249</v>
      </c>
      <c r="E125" s="1">
        <v>0.0</v>
      </c>
      <c r="F125" s="9">
        <v>0.0</v>
      </c>
      <c r="G125" s="10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87.5" customHeight="1">
      <c r="A126" s="1">
        <v>125.0</v>
      </c>
      <c r="B126" s="7" t="str">
        <f>hyperlink("https://drive.google.com/uc?export=view&amp;id=1M4nZkY49anXdqxZcgnFvlmUGrYgCOarW",image("https://drive.google.com/thumbnail?id=1M4nZkY49anXdqxZcgnFvlmUGrYgCOarW"))</f>
        <v/>
      </c>
      <c r="C126" s="8" t="s">
        <v>250</v>
      </c>
      <c r="D126" s="8" t="s">
        <v>251</v>
      </c>
      <c r="E126" s="1">
        <v>0.0</v>
      </c>
      <c r="F126" s="9">
        <v>0.0</v>
      </c>
      <c r="G126" s="10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87.5" customHeight="1">
      <c r="A127" s="17">
        <v>126.0</v>
      </c>
      <c r="B127" s="18" t="str">
        <f>hyperlink("https://drive.google.com/uc?export=view&amp;id=1X7Jt_75OGtQ3vXFATThdmn8QZiC5VTYa",image("https://drive.google.com/thumbnail?id=1X7Jt_75OGtQ3vXFATThdmn8QZiC5VTYa"))</f>
        <v/>
      </c>
      <c r="C127" s="19" t="s">
        <v>252</v>
      </c>
      <c r="D127" s="19" t="s">
        <v>253</v>
      </c>
      <c r="E127" s="17">
        <v>1.0</v>
      </c>
      <c r="F127" s="20">
        <v>2.0</v>
      </c>
      <c r="G127" s="21"/>
    </row>
    <row r="128" ht="187.5" customHeight="1">
      <c r="A128" s="17">
        <v>127.0</v>
      </c>
      <c r="B128" s="18" t="str">
        <f>hyperlink("https://drive.google.com/uc?export=view&amp;id=1jbZA4e_utmIgDSNT7a4i3ZaD9gv_nbHE",image("https://drive.google.com/thumbnail?id=1jbZA4e_utmIgDSNT7a4i3ZaD9gv_nbHE"))</f>
        <v/>
      </c>
      <c r="C128" s="19" t="s">
        <v>254</v>
      </c>
      <c r="D128" s="19" t="s">
        <v>180</v>
      </c>
      <c r="E128" s="17">
        <v>2.0</v>
      </c>
      <c r="F128" s="20">
        <v>1.0</v>
      </c>
      <c r="G128" s="21"/>
    </row>
    <row r="129" ht="187.5" customHeight="1">
      <c r="A129" s="17">
        <v>128.0</v>
      </c>
      <c r="B129" s="18" t="str">
        <f>hyperlink("https://drive.google.com/uc?export=view&amp;id=1pZcAGnNM0egjfKC7RKo7NqJ5mc1affmw",image("https://drive.google.com/thumbnail?id=1pZcAGnNM0egjfKC7RKo7NqJ5mc1affmw"))</f>
        <v/>
      </c>
      <c r="C129" s="19" t="s">
        <v>255</v>
      </c>
      <c r="D129" s="19" t="s">
        <v>256</v>
      </c>
      <c r="E129" s="17">
        <v>2.0</v>
      </c>
      <c r="F129" s="20">
        <v>1.0</v>
      </c>
      <c r="G129" s="21"/>
    </row>
    <row r="130" ht="187.5" customHeight="1">
      <c r="A130" s="17">
        <v>129.0</v>
      </c>
      <c r="B130" s="18" t="str">
        <f>hyperlink("https://drive.google.com/uc?export=view&amp;id=1GxPsht1qDOua53KiP5xpUNJK4xm-er28",image("https://drive.google.com/thumbnail?id=1GxPsht1qDOua53KiP5xpUNJK4xm-er28"))</f>
        <v/>
      </c>
      <c r="C130" s="13" t="s">
        <v>257</v>
      </c>
      <c r="D130" s="13" t="s">
        <v>258</v>
      </c>
      <c r="E130" s="17">
        <v>0.0</v>
      </c>
      <c r="F130" s="20">
        <v>0.0</v>
      </c>
      <c r="G130" s="21"/>
    </row>
    <row r="131" ht="187.5" customHeight="1">
      <c r="A131" s="17">
        <v>130.0</v>
      </c>
      <c r="B131" s="18" t="str">
        <f>hyperlink("https://drive.google.com/uc?export=view&amp;id=18bjzVDtIXmFF6lVwIP5cwbPkBmCr_6q6",image("https://drive.google.com/thumbnail?id=18bjzVDtIXmFF6lVwIP5cwbPkBmCr_6q6"))</f>
        <v/>
      </c>
      <c r="C131" s="19" t="s">
        <v>259</v>
      </c>
      <c r="D131" s="19" t="s">
        <v>260</v>
      </c>
      <c r="E131" s="17">
        <v>2.0</v>
      </c>
      <c r="F131" s="20">
        <v>1.0</v>
      </c>
      <c r="G131" s="21"/>
    </row>
    <row r="132" ht="187.5" customHeight="1">
      <c r="A132" s="23">
        <v>131.0</v>
      </c>
      <c r="B132" s="24" t="str">
        <f>hyperlink("https://drive.google.com/uc?export=view&amp;id=1R9vMbk96tRqMwa-B_FTvLH9ilMB7rU1S",image("https://drive.google.com/thumbnail?id=1R9vMbk96tRqMwa-B_FTvLH9ilMB7rU1S"))</f>
        <v/>
      </c>
      <c r="C132" s="25" t="s">
        <v>261</v>
      </c>
      <c r="D132" s="25" t="s">
        <v>262</v>
      </c>
      <c r="E132" s="23">
        <v>3.0</v>
      </c>
      <c r="F132" s="26">
        <v>0.0</v>
      </c>
      <c r="G132" s="27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ht="187.5" customHeight="1">
      <c r="A133" s="17">
        <v>132.0</v>
      </c>
      <c r="B133" s="18" t="str">
        <f>hyperlink("https://drive.google.com/uc?export=view&amp;id=1o5ORMne18WNmQPSV2gw0x-lkzDXcYmJ4",image("https://drive.google.com/thumbnail?id=1o5ORMne18WNmQPSV2gw0x-lkzDXcYmJ4"))</f>
        <v/>
      </c>
      <c r="C133" s="19" t="s">
        <v>263</v>
      </c>
      <c r="D133" s="19" t="s">
        <v>264</v>
      </c>
      <c r="E133" s="17">
        <v>2.0</v>
      </c>
      <c r="F133" s="20">
        <v>1.0</v>
      </c>
      <c r="G133" s="21"/>
    </row>
    <row r="134" ht="187.5" customHeight="1">
      <c r="A134" s="17">
        <v>133.0</v>
      </c>
      <c r="B134" s="18" t="str">
        <f>hyperlink("https://drive.google.com/uc?export=view&amp;id=1IUzZ7ILfkYHXQZ2KIcXNuMRMy9Utk5Ne",image("https://drive.google.com/thumbnail?id=1IUzZ7ILfkYHXQZ2KIcXNuMRMy9Utk5Ne"))</f>
        <v/>
      </c>
      <c r="C134" s="13" t="s">
        <v>265</v>
      </c>
      <c r="D134" s="13" t="s">
        <v>266</v>
      </c>
      <c r="E134" s="17">
        <v>0.0</v>
      </c>
      <c r="F134" s="20">
        <v>1.0</v>
      </c>
      <c r="G134" s="21"/>
    </row>
    <row r="135" ht="187.5" customHeight="1">
      <c r="A135" s="17">
        <v>134.0</v>
      </c>
      <c r="B135" s="18" t="str">
        <f>hyperlink("https://drive.google.com/uc?export=view&amp;id=1RNAkxfLXE041S1zam1fzkhvBkucM9Svz",image("https://drive.google.com/thumbnail?id=1RNAkxfLXE041S1zam1fzkhvBkucM9Svz"))</f>
        <v/>
      </c>
      <c r="C135" s="13" t="s">
        <v>267</v>
      </c>
      <c r="D135" s="13" t="s">
        <v>268</v>
      </c>
      <c r="E135" s="17">
        <v>0.0</v>
      </c>
      <c r="F135" s="20">
        <v>0.0</v>
      </c>
      <c r="G135" s="21"/>
    </row>
    <row r="136" ht="187.5" customHeight="1">
      <c r="A136" s="17">
        <v>135.0</v>
      </c>
      <c r="B136" s="18" t="str">
        <f>hyperlink("https://drive.google.com/uc?export=view&amp;id=1UudNF5b5ugIBCKi_nDBHnr7YgKmxs6kf",image("https://drive.google.com/thumbnail?id=1UudNF5b5ugIBCKi_nDBHnr7YgKmxs6kf"))</f>
        <v/>
      </c>
      <c r="C136" s="19" t="s">
        <v>269</v>
      </c>
      <c r="D136" s="19" t="s">
        <v>270</v>
      </c>
      <c r="E136" s="17">
        <v>2.0</v>
      </c>
      <c r="F136" s="20">
        <v>3.0</v>
      </c>
      <c r="G136" s="21"/>
    </row>
    <row r="137" ht="187.5" customHeight="1">
      <c r="A137" s="17">
        <v>136.0</v>
      </c>
      <c r="B137" s="18" t="str">
        <f>hyperlink("https://drive.google.com/uc?export=view&amp;id=1bvGGeM27pq0VNWlWjoUzv8Ekrl2UHK0A",image("https://drive.google.com/thumbnail?id=1bvGGeM27pq0VNWlWjoUzv8Ekrl2UHK0A"))</f>
        <v/>
      </c>
      <c r="C137" s="13" t="s">
        <v>271</v>
      </c>
      <c r="D137" s="13" t="s">
        <v>272</v>
      </c>
      <c r="E137" s="17">
        <v>0.0</v>
      </c>
      <c r="F137" s="20">
        <v>0.0</v>
      </c>
      <c r="G137" s="21"/>
    </row>
    <row r="138" ht="187.5" customHeight="1">
      <c r="A138" s="1">
        <v>137.0</v>
      </c>
      <c r="B138" s="7" t="str">
        <f>hyperlink("https://drive.google.com/uc?export=view&amp;id=13KKLAmxJrAMSVDqc9ByQ7OFgeCXIhByX",image("https://drive.google.com/thumbnail?id=13KKLAmxJrAMSVDqc9ByQ7OFgeCXIhByX"))</f>
        <v/>
      </c>
      <c r="C138" s="8" t="s">
        <v>273</v>
      </c>
      <c r="D138" s="8" t="s">
        <v>150</v>
      </c>
      <c r="E138" s="1">
        <v>0.0</v>
      </c>
      <c r="F138" s="9">
        <v>0.0</v>
      </c>
      <c r="G138" s="10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87.5" customHeight="1">
      <c r="A139" s="17">
        <v>138.0</v>
      </c>
      <c r="B139" s="18" t="str">
        <f>hyperlink("https://drive.google.com/uc?export=view&amp;id=1m23KH0pHsoZTx1-L5UwjDYpsTMVwQBsl",image("https://drive.google.com/thumbnail?id=1m23KH0pHsoZTx1-L5UwjDYpsTMVwQBsl"))</f>
        <v/>
      </c>
      <c r="C139" s="19" t="s">
        <v>274</v>
      </c>
      <c r="D139" s="19" t="s">
        <v>275</v>
      </c>
      <c r="E139" s="17">
        <v>2.0</v>
      </c>
      <c r="F139" s="20">
        <v>3.0</v>
      </c>
      <c r="G139" s="21"/>
    </row>
    <row r="140" ht="187.5" customHeight="1">
      <c r="A140" s="1">
        <v>139.0</v>
      </c>
      <c r="B140" s="7" t="str">
        <f>hyperlink("https://drive.google.com/uc?export=view&amp;id=1ji38reWTq8Yh6OOMGCcHCx5kbFp9Dd4q",image("https://drive.google.com/thumbnail?id=1ji38reWTq8Yh6OOMGCcHCx5kbFp9Dd4q"))</f>
        <v/>
      </c>
      <c r="C140" s="8" t="s">
        <v>276</v>
      </c>
      <c r="D140" s="8" t="s">
        <v>277</v>
      </c>
      <c r="E140" s="1">
        <v>0.0</v>
      </c>
      <c r="F140" s="9">
        <v>0.0</v>
      </c>
      <c r="G140" s="10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87.5" customHeight="1">
      <c r="A141" s="17">
        <v>140.0</v>
      </c>
      <c r="B141" s="18" t="str">
        <f>hyperlink("https://drive.google.com/uc?export=view&amp;id=1iow9bB9kqfuL_KUvkiwqY9Ojg1V9dPBF",image("https://drive.google.com/thumbnail?id=1iow9bB9kqfuL_KUvkiwqY9Ojg1V9dPBF"))</f>
        <v/>
      </c>
      <c r="C141" s="13" t="s">
        <v>278</v>
      </c>
      <c r="D141" s="13" t="s">
        <v>33</v>
      </c>
      <c r="E141" s="17">
        <v>0.0</v>
      </c>
      <c r="F141" s="20">
        <v>0.0</v>
      </c>
      <c r="G141" s="21"/>
    </row>
    <row r="142" ht="187.5" customHeight="1">
      <c r="A142" s="23">
        <v>141.0</v>
      </c>
      <c r="B142" s="24" t="str">
        <f>hyperlink("https://drive.google.com/uc?export=view&amp;id=1oueWIDhtoPNjzIj2fBQeenR8l7AdMsx6",image("https://drive.google.com/thumbnail?id=1oueWIDhtoPNjzIj2fBQeenR8l7AdMsx6"))</f>
        <v/>
      </c>
      <c r="C142" s="29" t="s">
        <v>279</v>
      </c>
      <c r="D142" s="29" t="s">
        <v>280</v>
      </c>
      <c r="E142" s="23">
        <v>2.0</v>
      </c>
      <c r="F142" s="26">
        <v>3.0</v>
      </c>
      <c r="G142" s="27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ht="187.5" customHeight="1">
      <c r="A143" s="17">
        <v>142.0</v>
      </c>
      <c r="B143" s="18" t="str">
        <f>hyperlink("https://drive.google.com/uc?export=view&amp;id=1V5yDLdUvPdVleSkJDR3embUNTo1-DKb6",image("https://drive.google.com/thumbnail?id=1V5yDLdUvPdVleSkJDR3embUNTo1-DKb6"))</f>
        <v/>
      </c>
      <c r="C143" s="19" t="s">
        <v>281</v>
      </c>
      <c r="D143" s="19" t="s">
        <v>282</v>
      </c>
      <c r="E143" s="17">
        <v>2.0</v>
      </c>
      <c r="F143" s="20">
        <v>3.0</v>
      </c>
      <c r="G143" s="21"/>
    </row>
    <row r="144" ht="187.5" customHeight="1">
      <c r="A144" s="1">
        <v>143.0</v>
      </c>
      <c r="B144" s="7" t="str">
        <f>hyperlink("https://drive.google.com/uc?export=view&amp;id=1Y46wr7QpUXxkSGWr725j4PKpXIB8_piH",image("https://drive.google.com/thumbnail?id=1Y46wr7QpUXxkSGWr725j4PKpXIB8_piH"))</f>
        <v/>
      </c>
      <c r="C144" s="8" t="s">
        <v>283</v>
      </c>
      <c r="D144" s="8" t="s">
        <v>284</v>
      </c>
      <c r="E144" s="1">
        <v>0.0</v>
      </c>
      <c r="F144" s="9">
        <v>0.0</v>
      </c>
      <c r="G144" s="10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87.5" customHeight="1">
      <c r="A145" s="17">
        <v>144.0</v>
      </c>
      <c r="B145" s="18" t="str">
        <f>hyperlink("https://drive.google.com/uc?export=view&amp;id=1F-jDeIhFAE2ctuXQo3UF_vdSJlq61pR9",image("https://drive.google.com/thumbnail?id=1F-jDeIhFAE2ctuXQo3UF_vdSJlq61pR9"))</f>
        <v/>
      </c>
      <c r="C145" s="19" t="s">
        <v>285</v>
      </c>
      <c r="D145" s="19" t="s">
        <v>286</v>
      </c>
      <c r="E145" s="17">
        <v>2.0</v>
      </c>
      <c r="F145" s="20">
        <v>3.0</v>
      </c>
      <c r="G145" s="21"/>
    </row>
    <row r="146" ht="187.5" customHeight="1">
      <c r="A146" s="17">
        <v>145.0</v>
      </c>
      <c r="B146" s="18" t="str">
        <f>hyperlink("https://drive.google.com/uc?export=view&amp;id=1XpA2GbJUOqojfh1bMX6UfoKo45IE-L9i",image("https://drive.google.com/thumbnail?id=1XpA2GbJUOqojfh1bMX6UfoKo45IE-L9i"))</f>
        <v/>
      </c>
      <c r="C146" s="13" t="s">
        <v>287</v>
      </c>
      <c r="D146" s="13" t="s">
        <v>288</v>
      </c>
      <c r="E146" s="17">
        <v>0.0</v>
      </c>
      <c r="F146" s="20">
        <v>0.0</v>
      </c>
      <c r="G146" s="21"/>
    </row>
    <row r="147" ht="187.5" customHeight="1">
      <c r="A147" s="1">
        <v>146.0</v>
      </c>
      <c r="B147" s="7" t="str">
        <f>hyperlink("https://drive.google.com/uc?export=view&amp;id=1-8DUZdnpJFmc_Dip03B-3UGFD7njxeg_",image("https://drive.google.com/thumbnail?id=1-8DUZdnpJFmc_Dip03B-3UGFD7njxeg_"))</f>
        <v/>
      </c>
      <c r="C147" s="8" t="s">
        <v>289</v>
      </c>
      <c r="D147" s="8" t="s">
        <v>290</v>
      </c>
      <c r="E147" s="1">
        <v>0.0</v>
      </c>
      <c r="F147" s="9">
        <v>0.0</v>
      </c>
      <c r="G147" s="10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87.5" customHeight="1">
      <c r="A148" s="1">
        <v>147.0</v>
      </c>
      <c r="B148" s="7" t="str">
        <f>hyperlink("https://drive.google.com/uc?export=view&amp;id=1DOlo30ESUtl3FabvgaGu1bo3RHlIbmgi",image("https://drive.google.com/thumbnail?id=1DOlo30ESUtl3FabvgaGu1bo3RHlIbmgi"))</f>
        <v/>
      </c>
      <c r="C148" s="22" t="s">
        <v>291</v>
      </c>
      <c r="D148" s="22" t="s">
        <v>292</v>
      </c>
      <c r="E148" s="1">
        <v>2.0</v>
      </c>
      <c r="F148" s="9">
        <v>2.0</v>
      </c>
      <c r="G148" s="10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87.5" customHeight="1">
      <c r="A149" s="17">
        <v>148.0</v>
      </c>
      <c r="B149" s="18" t="str">
        <f>hyperlink("https://drive.google.com/uc?export=view&amp;id=15cR4gpN7msqXt54ZGl6mFq0r1zU1WnIx",image("https://drive.google.com/thumbnail?id=15cR4gpN7msqXt54ZGl6mFq0r1zU1WnIx"))</f>
        <v/>
      </c>
      <c r="C149" s="13" t="s">
        <v>293</v>
      </c>
      <c r="D149" s="13" t="s">
        <v>294</v>
      </c>
      <c r="E149" s="17">
        <v>0.0</v>
      </c>
      <c r="F149" s="20">
        <v>0.0</v>
      </c>
      <c r="G149" s="21"/>
    </row>
    <row r="150" ht="187.5" customHeight="1">
      <c r="A150" s="17">
        <v>149.0</v>
      </c>
      <c r="B150" s="18" t="str">
        <f>hyperlink("https://drive.google.com/uc?export=view&amp;id=1ZmDpdD8Tkll3IbOqxqjp-qE-uawxy4TN",image("https://drive.google.com/thumbnail?id=1ZmDpdD8Tkll3IbOqxqjp-qE-uawxy4TN"))</f>
        <v/>
      </c>
      <c r="C150" s="19" t="s">
        <v>295</v>
      </c>
      <c r="D150" s="19" t="s">
        <v>296</v>
      </c>
      <c r="E150" s="17">
        <v>2.0</v>
      </c>
      <c r="F150" s="20">
        <v>2.0</v>
      </c>
      <c r="G150" s="21"/>
    </row>
    <row r="151" ht="187.5" customHeight="1">
      <c r="A151" s="17">
        <v>150.0</v>
      </c>
      <c r="B151" s="18" t="str">
        <f>hyperlink("https://drive.google.com/uc?export=view&amp;id=1KpKMEXDZDW4tpo_GnUJYNps0IbhkTvxp",image("https://drive.google.com/thumbnail?id=1KpKMEXDZDW4tpo_GnUJYNps0IbhkTvxp"))</f>
        <v/>
      </c>
      <c r="C151" s="19" t="s">
        <v>297</v>
      </c>
      <c r="D151" s="19" t="s">
        <v>140</v>
      </c>
      <c r="E151" s="17">
        <v>2.0</v>
      </c>
      <c r="F151" s="20">
        <v>0.0</v>
      </c>
      <c r="G151" s="21"/>
    </row>
    <row r="152" ht="187.5" customHeight="1">
      <c r="A152" s="23">
        <v>151.0</v>
      </c>
      <c r="B152" s="24" t="str">
        <f>hyperlink("https://drive.google.com/uc?export=view&amp;id=10Oh8ulMJlgHnANQqARZY3Nvl4lmKUQpM",image("https://drive.google.com/thumbnail?id=10Oh8ulMJlgHnANQqARZY3Nvl4lmKUQpM"))</f>
        <v/>
      </c>
      <c r="C152" s="29" t="s">
        <v>298</v>
      </c>
      <c r="D152" s="29" t="s">
        <v>299</v>
      </c>
      <c r="E152" s="23">
        <v>1.0</v>
      </c>
      <c r="F152" s="26">
        <v>0.0</v>
      </c>
      <c r="G152" s="27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ht="187.5" customHeight="1">
      <c r="A153" s="17">
        <v>152.0</v>
      </c>
      <c r="B153" s="18" t="str">
        <f>hyperlink("https://drive.google.com/uc?export=view&amp;id=1jOeetFYCE3SXlY4i2BNaletbGjE8af0l",image("https://drive.google.com/thumbnail?id=1jOeetFYCE3SXlY4i2BNaletbGjE8af0l"))</f>
        <v/>
      </c>
      <c r="C153" s="19" t="s">
        <v>300</v>
      </c>
      <c r="D153" s="19" t="s">
        <v>301</v>
      </c>
      <c r="E153" s="17">
        <v>2.0</v>
      </c>
      <c r="F153" s="20">
        <v>0.0</v>
      </c>
      <c r="G153" s="21"/>
    </row>
    <row r="154" ht="187.5" customHeight="1">
      <c r="A154" s="17">
        <v>153.0</v>
      </c>
      <c r="B154" s="18" t="str">
        <f>hyperlink("https://drive.google.com/uc?export=view&amp;id=1BoJGPerwbCuEiq5t0ClYeknFAKIrpGp3",image("https://drive.google.com/thumbnail?id=1BoJGPerwbCuEiq5t0ClYeknFAKIrpGp3"))</f>
        <v/>
      </c>
      <c r="C154" s="19" t="s">
        <v>302</v>
      </c>
      <c r="D154" s="19" t="s">
        <v>303</v>
      </c>
      <c r="E154" s="17">
        <v>1.0</v>
      </c>
      <c r="F154" s="20">
        <v>0.0</v>
      </c>
      <c r="G154" s="21"/>
    </row>
    <row r="155" ht="187.5" customHeight="1">
      <c r="A155" s="17">
        <v>154.0</v>
      </c>
      <c r="B155" s="18" t="str">
        <f>hyperlink("https://drive.google.com/uc?export=view&amp;id=1eScK6LOQmz8pMsHtg8loHZ3ECXkISnUd",image("https://drive.google.com/thumbnail?id=1eScK6LOQmz8pMsHtg8loHZ3ECXkISnUd"))</f>
        <v/>
      </c>
      <c r="C155" s="13" t="s">
        <v>304</v>
      </c>
      <c r="D155" s="13" t="s">
        <v>305</v>
      </c>
      <c r="E155" s="17">
        <v>0.0</v>
      </c>
      <c r="F155" s="20">
        <v>0.0</v>
      </c>
      <c r="G155" s="21"/>
    </row>
    <row r="156" ht="187.5" customHeight="1">
      <c r="A156" s="23">
        <v>155.0</v>
      </c>
      <c r="B156" s="24" t="str">
        <f>hyperlink("https://drive.google.com/uc?export=view&amp;id=14O5QYJGoWltTLmaOmSVqBMxFiCPieexm",image("https://drive.google.com/thumbnail?id=14O5QYJGoWltTLmaOmSVqBMxFiCPieexm"))</f>
        <v/>
      </c>
      <c r="C156" s="29" t="s">
        <v>306</v>
      </c>
      <c r="D156" s="29" t="s">
        <v>307</v>
      </c>
      <c r="E156" s="23">
        <v>2.0</v>
      </c>
      <c r="F156" s="26">
        <v>3.0</v>
      </c>
      <c r="G156" s="27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ht="187.5" customHeight="1">
      <c r="A157" s="17">
        <v>156.0</v>
      </c>
      <c r="B157" s="18" t="str">
        <f>hyperlink("https://drive.google.com/uc?export=view&amp;id=16FtNOL4wCPM8copHxziP2giCtIsXZtnG",image("https://drive.google.com/thumbnail?id=16FtNOL4wCPM8copHxziP2giCtIsXZtnG"))</f>
        <v/>
      </c>
      <c r="C157" s="19" t="s">
        <v>308</v>
      </c>
      <c r="D157" s="19" t="s">
        <v>309</v>
      </c>
      <c r="E157" s="17">
        <v>1.0</v>
      </c>
      <c r="F157" s="20">
        <v>1.0</v>
      </c>
      <c r="G157" s="21"/>
    </row>
    <row r="158" ht="187.5" customHeight="1">
      <c r="A158" s="17">
        <v>157.0</v>
      </c>
      <c r="B158" s="18" t="str">
        <f>hyperlink("https://drive.google.com/uc?export=view&amp;id=1k0YJuIobq2DspUFEuv2aqlJpCFZkM6hV",image("https://drive.google.com/thumbnail?id=1k0YJuIobq2DspUFEuv2aqlJpCFZkM6hV"))</f>
        <v/>
      </c>
      <c r="C158" s="19" t="s">
        <v>310</v>
      </c>
      <c r="D158" s="19" t="s">
        <v>311</v>
      </c>
      <c r="E158" s="17">
        <v>3.0</v>
      </c>
      <c r="F158" s="20">
        <v>0.0</v>
      </c>
      <c r="G158" s="21"/>
    </row>
    <row r="159" ht="187.5" customHeight="1">
      <c r="A159" s="17">
        <v>158.0</v>
      </c>
      <c r="B159" s="18" t="str">
        <f>hyperlink("https://drive.google.com/uc?export=view&amp;id=1Inq8GrmXD18Yx73XmPKQS2Dlx4KNjAWK",image("https://drive.google.com/thumbnail?id=1Inq8GrmXD18Yx73XmPKQS2Dlx4KNjAWK"))</f>
        <v/>
      </c>
      <c r="C159" s="13" t="s">
        <v>312</v>
      </c>
      <c r="D159" s="13" t="s">
        <v>313</v>
      </c>
      <c r="E159" s="17">
        <v>2.0</v>
      </c>
      <c r="F159" s="20">
        <v>2.0</v>
      </c>
      <c r="G159" s="21"/>
    </row>
    <row r="160" ht="187.5" customHeight="1">
      <c r="A160" s="17">
        <v>159.0</v>
      </c>
      <c r="B160" s="18" t="str">
        <f>hyperlink("https://drive.google.com/uc?export=view&amp;id=1c-9XbRiJv4Q8h79-PjmjzfgfVPnKpfbQ",image("https://drive.google.com/thumbnail?id=1c-9XbRiJv4Q8h79-PjmjzfgfVPnKpfbQ"))</f>
        <v/>
      </c>
      <c r="C160" s="19" t="s">
        <v>314</v>
      </c>
      <c r="D160" s="19" t="s">
        <v>315</v>
      </c>
      <c r="E160" s="17">
        <v>2.0</v>
      </c>
      <c r="F160" s="20">
        <v>2.0</v>
      </c>
      <c r="G160" s="21"/>
    </row>
    <row r="161" ht="187.5" customHeight="1">
      <c r="A161" s="17">
        <v>160.0</v>
      </c>
      <c r="B161" s="18" t="str">
        <f>hyperlink("https://drive.google.com/uc?export=view&amp;id=1fkvgFt6xudw4zflMkma3F6u5kPy0tUWB",image("https://drive.google.com/thumbnail?id=1fkvgFt6xudw4zflMkma3F6u5kPy0tUWB"))</f>
        <v/>
      </c>
      <c r="C161" s="13" t="s">
        <v>316</v>
      </c>
      <c r="D161" s="13" t="s">
        <v>317</v>
      </c>
      <c r="E161" s="17">
        <v>0.0</v>
      </c>
      <c r="F161" s="20">
        <v>0.0</v>
      </c>
      <c r="G161" s="21"/>
    </row>
    <row r="162" ht="187.5" customHeight="1">
      <c r="A162" s="17">
        <v>161.0</v>
      </c>
      <c r="B162" s="18" t="str">
        <f>hyperlink("https://drive.google.com/uc?export=view&amp;id=1HEFZVxE5s8CIlfopISCssUZgWuGLTX9u",image("https://drive.google.com/thumbnail?id=1HEFZVxE5s8CIlfopISCssUZgWuGLTX9u"))</f>
        <v/>
      </c>
      <c r="C162" s="13" t="s">
        <v>318</v>
      </c>
      <c r="D162" s="13" t="s">
        <v>319</v>
      </c>
      <c r="E162" s="17">
        <v>0.0</v>
      </c>
      <c r="F162" s="20">
        <v>0.0</v>
      </c>
      <c r="G162" s="21"/>
    </row>
    <row r="163" ht="187.5" customHeight="1">
      <c r="A163" s="17">
        <v>162.0</v>
      </c>
      <c r="B163" s="18" t="str">
        <f>hyperlink("https://drive.google.com/uc?export=view&amp;id=1Wyt558PJmWLGsiKKkLemM2AEQOZyM5xP",image("https://drive.google.com/thumbnail?id=1Wyt558PJmWLGsiKKkLemM2AEQOZyM5xP"))</f>
        <v/>
      </c>
      <c r="C163" s="13" t="s">
        <v>320</v>
      </c>
      <c r="D163" s="13" t="s">
        <v>321</v>
      </c>
      <c r="E163" s="17">
        <v>0.0</v>
      </c>
      <c r="F163" s="20">
        <v>0.0</v>
      </c>
      <c r="G163" s="21"/>
    </row>
    <row r="164" ht="187.5" customHeight="1">
      <c r="A164" s="17">
        <v>163.0</v>
      </c>
      <c r="B164" s="18" t="str">
        <f>hyperlink("https://drive.google.com/uc?export=view&amp;id=13DHMzfmh1gj-Hd-XSlQ83h1wdH-sc7Il",image("https://drive.google.com/thumbnail?id=13DHMzfmh1gj-Hd-XSlQ83h1wdH-sc7Il"))</f>
        <v/>
      </c>
      <c r="C164" s="19" t="s">
        <v>322</v>
      </c>
      <c r="D164" s="19" t="s">
        <v>323</v>
      </c>
      <c r="E164" s="17">
        <v>0.0</v>
      </c>
      <c r="F164" s="20">
        <v>0.0</v>
      </c>
      <c r="G164" s="21"/>
    </row>
    <row r="165" ht="187.5" customHeight="1">
      <c r="A165" s="17">
        <v>164.0</v>
      </c>
      <c r="B165" s="18" t="str">
        <f>hyperlink("https://drive.google.com/uc?export=view&amp;id=1gdN7byW8zHE0WjPkhdEIEKxsN5eC9gP_",image("https://drive.google.com/thumbnail?id=1gdN7byW8zHE0WjPkhdEIEKxsN5eC9gP_"))</f>
        <v/>
      </c>
      <c r="C165" s="19" t="s">
        <v>324</v>
      </c>
      <c r="D165" s="19" t="s">
        <v>325</v>
      </c>
      <c r="E165" s="17">
        <v>2.0</v>
      </c>
      <c r="F165" s="20">
        <v>3.0</v>
      </c>
      <c r="G165" s="21"/>
    </row>
    <row r="166" ht="187.5" customHeight="1">
      <c r="A166" s="17">
        <v>165.0</v>
      </c>
      <c r="B166" s="18" t="str">
        <f>hyperlink("https://drive.google.com/uc?export=view&amp;id=1thhZabk07DSu6kIDum5dC2VI13DeVl5W",image("https://drive.google.com/thumbnail?id=1thhZabk07DSu6kIDum5dC2VI13DeVl5W"))</f>
        <v/>
      </c>
      <c r="C166" s="13" t="s">
        <v>326</v>
      </c>
      <c r="D166" s="13" t="s">
        <v>327</v>
      </c>
      <c r="E166" s="17">
        <v>2.0</v>
      </c>
      <c r="F166" s="20">
        <v>2.0</v>
      </c>
      <c r="G166" s="21"/>
    </row>
    <row r="167" ht="187.5" customHeight="1">
      <c r="A167" s="17">
        <v>166.0</v>
      </c>
      <c r="B167" s="18" t="str">
        <f>hyperlink("https://drive.google.com/uc?export=view&amp;id=1t0KUJyLvzKoUGr7IJYcT5Y7qZzYOTBQs",image("https://drive.google.com/thumbnail?id=1t0KUJyLvzKoUGr7IJYcT5Y7qZzYOTBQs"))</f>
        <v/>
      </c>
      <c r="C167" s="13" t="s">
        <v>328</v>
      </c>
      <c r="D167" s="13" t="s">
        <v>329</v>
      </c>
      <c r="E167" s="17">
        <v>0.0</v>
      </c>
      <c r="F167" s="20">
        <v>0.0</v>
      </c>
      <c r="G167" s="21"/>
    </row>
    <row r="168" ht="187.5" customHeight="1">
      <c r="A168" s="17">
        <v>167.0</v>
      </c>
      <c r="B168" s="18" t="str">
        <f>hyperlink("https://drive.google.com/uc?export=view&amp;id=1tW9I7qbMS5ikbTeU18sVFF5Ala5CjmE1",image("https://drive.google.com/thumbnail?id=1tW9I7qbMS5ikbTeU18sVFF5Ala5CjmE1"))</f>
        <v/>
      </c>
      <c r="C168" s="19" t="s">
        <v>330</v>
      </c>
      <c r="D168" s="19" t="s">
        <v>331</v>
      </c>
      <c r="E168" s="17">
        <v>1.0</v>
      </c>
      <c r="F168" s="20">
        <v>0.0</v>
      </c>
      <c r="G168" s="21"/>
    </row>
    <row r="169" ht="187.5" customHeight="1">
      <c r="A169" s="1">
        <v>168.0</v>
      </c>
      <c r="B169" s="7" t="str">
        <f>hyperlink("https://drive.google.com/uc?export=view&amp;id=1rhPaukVvWQUJMKz-f45Mkzrxa2a_gRYU",image("https://drive.google.com/thumbnail?id=1rhPaukVvWQUJMKz-f45Mkzrxa2a_gRYU"))</f>
        <v/>
      </c>
      <c r="C169" s="22" t="s">
        <v>332</v>
      </c>
      <c r="D169" s="22" t="s">
        <v>333</v>
      </c>
      <c r="E169" s="1">
        <v>0.0</v>
      </c>
      <c r="F169" s="9">
        <v>0.0</v>
      </c>
      <c r="G169" s="10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87.5" customHeight="1">
      <c r="A170" s="17">
        <v>169.0</v>
      </c>
      <c r="B170" s="18" t="str">
        <f>hyperlink("https://drive.google.com/uc?export=view&amp;id=1K_U4lw8BAWXFXe3OMYX_UYHh2yvY4y-q",image("https://drive.google.com/thumbnail?id=1K_U4lw8BAWXFXe3OMYX_UYHh2yvY4y-q"))</f>
        <v/>
      </c>
      <c r="C170" s="19" t="s">
        <v>334</v>
      </c>
      <c r="D170" s="19" t="s">
        <v>335</v>
      </c>
      <c r="E170" s="17">
        <v>1.0</v>
      </c>
      <c r="F170" s="20">
        <v>0.0</v>
      </c>
      <c r="G170" s="21"/>
    </row>
    <row r="171" ht="187.5" customHeight="1">
      <c r="A171" s="23">
        <v>170.0</v>
      </c>
      <c r="B171" s="24" t="str">
        <f>hyperlink("https://drive.google.com/uc?export=view&amp;id=1kpv5dB0xJiTDUakxPHqcDXNX9I63_1wb",image("https://drive.google.com/thumbnail?id=1kpv5dB0xJiTDUakxPHqcDXNX9I63_1wb"))</f>
        <v/>
      </c>
      <c r="C171" s="29" t="s">
        <v>336</v>
      </c>
      <c r="D171" s="29" t="s">
        <v>337</v>
      </c>
      <c r="E171" s="23">
        <v>0.0</v>
      </c>
      <c r="F171" s="26">
        <v>3.0</v>
      </c>
      <c r="G171" s="27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ht="187.5" customHeight="1">
      <c r="A172" s="1">
        <v>171.0</v>
      </c>
      <c r="B172" s="7" t="str">
        <f>hyperlink("https://drive.google.com/uc?export=view&amp;id=1y8Egp0QtBACPR7A53JiXQ1PgAMLqCRox",image("https://drive.google.com/thumbnail?id=1y8Egp0QtBACPR7A53JiXQ1PgAMLqCRox"))</f>
        <v/>
      </c>
      <c r="C172" s="8" t="s">
        <v>338</v>
      </c>
      <c r="D172" s="8" t="s">
        <v>339</v>
      </c>
      <c r="E172" s="1">
        <v>0.0</v>
      </c>
      <c r="F172" s="9">
        <v>0.0</v>
      </c>
      <c r="G172" s="10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87.5" customHeight="1">
      <c r="A173" s="1">
        <v>172.0</v>
      </c>
      <c r="B173" s="7" t="str">
        <f>hyperlink("https://drive.google.com/uc?export=view&amp;id=1zVS-pOraqX0D1lg0bzu_y8-7rLVqPm4q",image("https://drive.google.com/thumbnail?id=1zVS-pOraqX0D1lg0bzu_y8-7rLVqPm4q"))</f>
        <v/>
      </c>
      <c r="C173" s="8" t="s">
        <v>340</v>
      </c>
      <c r="D173" s="8" t="s">
        <v>341</v>
      </c>
      <c r="E173" s="1">
        <v>0.0</v>
      </c>
      <c r="F173" s="9">
        <v>0.0</v>
      </c>
      <c r="G173" s="10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87.5" customHeight="1">
      <c r="A174" s="1">
        <v>173.0</v>
      </c>
      <c r="B174" s="7" t="str">
        <f>hyperlink("https://drive.google.com/uc?export=view&amp;id=1CAyB-MUXquNi-AvjSPrwD-mY_6lfFpOh",image("https://drive.google.com/thumbnail?id=1CAyB-MUXquNi-AvjSPrwD-mY_6lfFpOh"))</f>
        <v/>
      </c>
      <c r="C174" s="22" t="s">
        <v>342</v>
      </c>
      <c r="D174" s="22" t="s">
        <v>343</v>
      </c>
      <c r="E174" s="1">
        <v>2.0</v>
      </c>
      <c r="F174" s="9">
        <v>2.0</v>
      </c>
      <c r="G174" s="10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87.5" customHeight="1">
      <c r="A175" s="1">
        <v>174.0</v>
      </c>
      <c r="B175" s="7" t="str">
        <f>hyperlink("https://drive.google.com/uc?export=view&amp;id=1u8ISpW6PRkNLB9r9EuKXr0sEP6u9JRCu",image("https://drive.google.com/thumbnail?id=1u8ISpW6PRkNLB9r9EuKXr0sEP6u9JRCu"))</f>
        <v/>
      </c>
      <c r="C175" s="8" t="s">
        <v>344</v>
      </c>
      <c r="D175" s="8" t="s">
        <v>345</v>
      </c>
      <c r="E175" s="1">
        <v>0.0</v>
      </c>
      <c r="F175" s="9">
        <v>0.0</v>
      </c>
      <c r="G175" s="10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87.5" customHeight="1">
      <c r="A176" s="1">
        <v>175.0</v>
      </c>
      <c r="B176" s="7" t="str">
        <f>hyperlink("https://drive.google.com/uc?export=view&amp;id=14nbhWaEkP2vAQfyA_Nbn-6Mu0FbSuSLB",image("https://drive.google.com/thumbnail?id=14nbhWaEkP2vAQfyA_Nbn-6Mu0FbSuSLB"))</f>
        <v/>
      </c>
      <c r="C176" s="8" t="s">
        <v>346</v>
      </c>
      <c r="D176" s="8" t="s">
        <v>146</v>
      </c>
      <c r="E176" s="1">
        <v>0.0</v>
      </c>
      <c r="F176" s="9">
        <v>0.0</v>
      </c>
      <c r="G176" s="10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87.5" customHeight="1">
      <c r="A177" s="23">
        <v>176.0</v>
      </c>
      <c r="B177" s="24" t="str">
        <f>hyperlink("https://drive.google.com/uc?export=view&amp;id=10FY_qWk-fy5M5wtuQdkmV9MGtpIYZFJ_",image("https://drive.google.com/thumbnail?id=10FY_qWk-fy5M5wtuQdkmV9MGtpIYZFJ_"))</f>
        <v/>
      </c>
      <c r="C177" s="29" t="s">
        <v>347</v>
      </c>
      <c r="D177" s="29" t="s">
        <v>348</v>
      </c>
      <c r="E177" s="23">
        <v>1.0</v>
      </c>
      <c r="F177" s="26">
        <v>3.0</v>
      </c>
      <c r="G177" s="27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ht="187.5" customHeight="1">
      <c r="A178" s="1">
        <v>177.0</v>
      </c>
      <c r="B178" s="7" t="str">
        <f>hyperlink("https://drive.google.com/uc?export=view&amp;id=1jJ3qhNkGPfpWci6-UzXmqUCgyyGk0heh",image("https://drive.google.com/thumbnail?id=1jJ3qhNkGPfpWci6-UzXmqUCgyyGk0heh"))</f>
        <v/>
      </c>
      <c r="C178" s="30" t="s">
        <v>349</v>
      </c>
      <c r="D178" s="8" t="s">
        <v>350</v>
      </c>
      <c r="E178" s="1">
        <v>0.0</v>
      </c>
      <c r="F178" s="9">
        <v>0.0</v>
      </c>
      <c r="G178" s="10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87.5" customHeight="1">
      <c r="A179" s="1">
        <v>178.0</v>
      </c>
      <c r="B179" s="7" t="str">
        <f>hyperlink("https://drive.google.com/uc?export=view&amp;id=1U0PWjtJYLxhtAgPj8mwR5uq2ic6XKaxJ",image("https://drive.google.com/thumbnail?id=1U0PWjtJYLxhtAgPj8mwR5uq2ic6XKaxJ"))</f>
        <v/>
      </c>
      <c r="C179" s="22" t="s">
        <v>351</v>
      </c>
      <c r="D179" s="22" t="s">
        <v>106</v>
      </c>
      <c r="E179" s="1">
        <v>2.0</v>
      </c>
      <c r="F179" s="9">
        <v>2.0</v>
      </c>
      <c r="G179" s="10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87.5" customHeight="1">
      <c r="A180" s="1">
        <v>179.0</v>
      </c>
      <c r="B180" s="7" t="str">
        <f>hyperlink("https://drive.google.com/uc?export=view&amp;id=1eHF6jqqj-jZtQ2LirOeicqBmhKvSQqRg",image("https://drive.google.com/thumbnail?id=1eHF6jqqj-jZtQ2LirOeicqBmhKvSQqRg"))</f>
        <v/>
      </c>
      <c r="C180" s="8" t="s">
        <v>352</v>
      </c>
      <c r="D180" s="8" t="s">
        <v>353</v>
      </c>
      <c r="E180" s="1">
        <v>0.0</v>
      </c>
      <c r="F180" s="9">
        <v>0.0</v>
      </c>
      <c r="G180" s="10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87.5" customHeight="1">
      <c r="A181" s="17">
        <v>180.0</v>
      </c>
      <c r="B181" s="18" t="str">
        <f>hyperlink("https://drive.google.com/uc?export=view&amp;id=1KWKY5PNxYEL0dCtWHY8a-fuujN4QRozr",image("https://drive.google.com/thumbnail?id=1KWKY5PNxYEL0dCtWHY8a-fuujN4QRozr"))</f>
        <v/>
      </c>
      <c r="C181" s="13" t="s">
        <v>354</v>
      </c>
      <c r="D181" s="13" t="s">
        <v>355</v>
      </c>
      <c r="E181" s="17">
        <v>1.0</v>
      </c>
      <c r="F181" s="20">
        <v>2.0</v>
      </c>
      <c r="G181" s="21"/>
    </row>
    <row r="182" ht="187.5" customHeight="1">
      <c r="A182" s="17">
        <v>181.0</v>
      </c>
      <c r="B182" s="18" t="str">
        <f>hyperlink("https://drive.google.com/uc?export=view&amp;id=162ZZNDA8twk760jD6V2HgxQ1iRlT-Eis",image("https://drive.google.com/thumbnail?id=162ZZNDA8twk760jD6V2HgxQ1iRlT-Eis"))</f>
        <v/>
      </c>
      <c r="C182" s="19" t="s">
        <v>356</v>
      </c>
      <c r="D182" s="19" t="s">
        <v>357</v>
      </c>
      <c r="E182" s="17">
        <v>3.0</v>
      </c>
      <c r="F182" s="20">
        <v>3.0</v>
      </c>
      <c r="G182" s="21"/>
    </row>
    <row r="183" ht="187.5" customHeight="1">
      <c r="A183" s="23">
        <v>182.0</v>
      </c>
      <c r="B183" s="24" t="str">
        <f>hyperlink("https://drive.google.com/uc?export=view&amp;id=1h0UxxUNC56gKYbZ53qWTH-ptCV-Czs_1",image("https://drive.google.com/thumbnail?id=1h0UxxUNC56gKYbZ53qWTH-ptCV-Czs_1"))</f>
        <v/>
      </c>
      <c r="C183" s="29" t="s">
        <v>358</v>
      </c>
      <c r="D183" s="29" t="s">
        <v>359</v>
      </c>
      <c r="E183" s="23">
        <v>2.0</v>
      </c>
      <c r="F183" s="26">
        <v>0.0</v>
      </c>
      <c r="G183" s="27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ht="187.5" customHeight="1">
      <c r="A184" s="23">
        <v>183.0</v>
      </c>
      <c r="B184" s="24" t="str">
        <f>hyperlink("https://drive.google.com/uc?export=view&amp;id=1PVhbpicCdGyLySgwIQsYG_R65PZncxFX",image("https://drive.google.com/thumbnail?id=1PVhbpicCdGyLySgwIQsYG_R65PZncxFX"))</f>
        <v/>
      </c>
      <c r="C184" s="25" t="s">
        <v>360</v>
      </c>
      <c r="D184" s="25" t="s">
        <v>361</v>
      </c>
      <c r="E184" s="23">
        <v>1.0</v>
      </c>
      <c r="F184" s="26">
        <v>0.0</v>
      </c>
      <c r="G184" s="27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ht="187.5" customHeight="1">
      <c r="A185" s="17">
        <v>184.0</v>
      </c>
      <c r="B185" s="18" t="str">
        <f>hyperlink("https://drive.google.com/uc?export=view&amp;id=1eGReD0NuNlW6kH10ABkakHwuWlTfq77R",image("https://drive.google.com/thumbnail?id=1eGReD0NuNlW6kH10ABkakHwuWlTfq77R"))</f>
        <v/>
      </c>
      <c r="C185" s="19" t="s">
        <v>362</v>
      </c>
      <c r="D185" s="19" t="s">
        <v>363</v>
      </c>
      <c r="E185" s="17">
        <v>0.0</v>
      </c>
      <c r="F185" s="20">
        <v>0.0</v>
      </c>
      <c r="G185" s="21"/>
    </row>
    <row r="186" ht="187.5" customHeight="1">
      <c r="A186" s="17">
        <v>185.0</v>
      </c>
      <c r="B186" s="18" t="str">
        <f>hyperlink("https://drive.google.com/uc?export=view&amp;id=1yvYB5_GWeNpbu2meTRUdsl6dZExsvtSt",image("https://drive.google.com/thumbnail?id=1yvYB5_GWeNpbu2meTRUdsl6dZExsvtSt"))</f>
        <v/>
      </c>
      <c r="C186" s="19" t="s">
        <v>364</v>
      </c>
      <c r="D186" s="19" t="s">
        <v>365</v>
      </c>
      <c r="E186" s="17">
        <v>1.0</v>
      </c>
      <c r="F186" s="20">
        <v>1.0</v>
      </c>
      <c r="G186" s="21"/>
    </row>
    <row r="187" ht="187.5" customHeight="1">
      <c r="A187" s="1">
        <v>186.0</v>
      </c>
      <c r="B187" s="7" t="str">
        <f>hyperlink("https://drive.google.com/uc?export=view&amp;id=1WysgvkepDUMW3vCCiF7yz7soTAE6r1UG",image("https://drive.google.com/thumbnail?id=1WysgvkepDUMW3vCCiF7yz7soTAE6r1UG"))</f>
        <v/>
      </c>
      <c r="C187" s="8" t="s">
        <v>366</v>
      </c>
      <c r="D187" s="8" t="s">
        <v>367</v>
      </c>
      <c r="E187" s="1">
        <v>0.0</v>
      </c>
      <c r="F187" s="9">
        <v>0.0</v>
      </c>
      <c r="G187" s="10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87.5" customHeight="1">
      <c r="A188" s="17">
        <v>187.0</v>
      </c>
      <c r="B188" s="18" t="str">
        <f>hyperlink("https://drive.google.com/uc?export=view&amp;id=1plz8LJgunJBZgBF1gyDdUnSIc1fYB8QP",image("https://drive.google.com/thumbnail?id=1plz8LJgunJBZgBF1gyDdUnSIc1fYB8QP"))</f>
        <v/>
      </c>
      <c r="C188" s="13" t="s">
        <v>368</v>
      </c>
      <c r="D188" s="13" t="s">
        <v>369</v>
      </c>
      <c r="E188" s="17">
        <v>0.0</v>
      </c>
      <c r="F188" s="20">
        <v>0.0</v>
      </c>
      <c r="G188" s="21"/>
    </row>
    <row r="189" ht="187.5" customHeight="1">
      <c r="A189" s="1">
        <v>188.0</v>
      </c>
      <c r="B189" s="7" t="str">
        <f>hyperlink("https://drive.google.com/uc?export=view&amp;id=1AHsOPWu4nG_a8TQbrmYsTNb7jbrdcPSG",image("https://drive.google.com/thumbnail?id=1AHsOPWu4nG_a8TQbrmYsTNb7jbrdcPSG"))</f>
        <v/>
      </c>
      <c r="C189" s="8" t="s">
        <v>370</v>
      </c>
      <c r="D189" s="8" t="s">
        <v>371</v>
      </c>
      <c r="E189" s="1">
        <v>0.0</v>
      </c>
      <c r="F189" s="9">
        <v>0.0</v>
      </c>
      <c r="G189" s="10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87.5" customHeight="1">
      <c r="A190" s="17">
        <v>189.0</v>
      </c>
      <c r="B190" s="18" t="str">
        <f>hyperlink("https://drive.google.com/uc?export=view&amp;id=1k-0LRwRZdM0wd4ZWRNI3mv0sT5TNJSzp",image("https://drive.google.com/thumbnail?id=1k-0LRwRZdM0wd4ZWRNI3mv0sT5TNJSzp"))</f>
        <v/>
      </c>
      <c r="C190" s="13" t="s">
        <v>372</v>
      </c>
      <c r="D190" s="13" t="s">
        <v>373</v>
      </c>
      <c r="E190" s="17">
        <v>0.0</v>
      </c>
      <c r="F190" s="20">
        <v>0.0</v>
      </c>
      <c r="G190" s="21"/>
    </row>
    <row r="191" ht="187.5" customHeight="1">
      <c r="A191" s="17">
        <v>190.0</v>
      </c>
      <c r="B191" s="18" t="str">
        <f>hyperlink("https://drive.google.com/uc?export=view&amp;id=1n0QErDY_Ex-6t_g-4bawh_V2c0OiVXU_",image("https://drive.google.com/thumbnail?id=1n0QErDY_Ex-6t_g-4bawh_V2c0OiVXU_"))</f>
        <v/>
      </c>
      <c r="C191" s="13" t="s">
        <v>374</v>
      </c>
      <c r="D191" s="13" t="s">
        <v>375</v>
      </c>
      <c r="E191" s="17">
        <v>0.0</v>
      </c>
      <c r="F191" s="20">
        <v>1.0</v>
      </c>
      <c r="G191" s="21"/>
    </row>
    <row r="192" ht="187.5" customHeight="1">
      <c r="A192" s="1">
        <v>191.0</v>
      </c>
      <c r="B192" s="7" t="str">
        <f>hyperlink("https://drive.google.com/uc?export=view&amp;id=1vKXSGgltb9sf93E_lpfwZtDtPSto9t8c",image("https://drive.google.com/thumbnail?id=1vKXSGgltb9sf93E_lpfwZtDtPSto9t8c"))</f>
        <v/>
      </c>
      <c r="C192" s="22" t="s">
        <v>376</v>
      </c>
      <c r="D192" s="22" t="s">
        <v>377</v>
      </c>
      <c r="E192" s="1">
        <v>2.0</v>
      </c>
      <c r="F192" s="9">
        <v>2.0</v>
      </c>
      <c r="G192" s="10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87.5" customHeight="1">
      <c r="A193" s="1">
        <v>192.0</v>
      </c>
      <c r="B193" s="7" t="str">
        <f>hyperlink("https://drive.google.com/uc?export=view&amp;id=1vC8pZcGXtC3-5YhBtLUqZqS9RhM1XBfw",image("https://drive.google.com/thumbnail?id=1vC8pZcGXtC3-5YhBtLUqZqS9RhM1XBfw"))</f>
        <v/>
      </c>
      <c r="C193" s="22" t="s">
        <v>378</v>
      </c>
      <c r="D193" s="22" t="s">
        <v>337</v>
      </c>
      <c r="E193" s="1">
        <v>1.0</v>
      </c>
      <c r="F193" s="9">
        <v>1.0</v>
      </c>
      <c r="G193" s="10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87.5" customHeight="1">
      <c r="A194" s="1">
        <v>193.0</v>
      </c>
      <c r="B194" s="7" t="str">
        <f>hyperlink("https://drive.google.com/uc?export=view&amp;id=1ABN_sI5uBvWg_9bzKY8dNII-txr9qmQn",image("https://drive.google.com/thumbnail?id=1ABN_sI5uBvWg_9bzKY8dNII-txr9qmQn"))</f>
        <v/>
      </c>
      <c r="C194" s="8" t="s">
        <v>379</v>
      </c>
      <c r="D194" s="8" t="s">
        <v>380</v>
      </c>
      <c r="E194" s="1">
        <v>0.0</v>
      </c>
      <c r="F194" s="9">
        <v>0.0</v>
      </c>
      <c r="G194" s="10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87.5" customHeight="1">
      <c r="A195" s="17">
        <v>194.0</v>
      </c>
      <c r="B195" s="18" t="str">
        <f>hyperlink("https://drive.google.com/uc?export=view&amp;id=1hrXsutk8rtcMv256E2Bv9Kr3Ts4Sgk2F",image("https://drive.google.com/thumbnail?id=1hrXsutk8rtcMv256E2Bv9Kr3Ts4Sgk2F"))</f>
        <v/>
      </c>
      <c r="C195" s="13" t="s">
        <v>381</v>
      </c>
      <c r="D195" s="13" t="s">
        <v>382</v>
      </c>
      <c r="E195" s="17">
        <v>2.0</v>
      </c>
      <c r="F195" s="20">
        <v>0.0</v>
      </c>
      <c r="G195" s="21"/>
    </row>
    <row r="196" ht="187.5" customHeight="1">
      <c r="A196" s="17">
        <v>195.0</v>
      </c>
      <c r="B196" s="18" t="str">
        <f>hyperlink("https://drive.google.com/uc?export=view&amp;id=1124F7TADmuV3DVKr0DQWSXZ_0mqqfIvh",image("https://drive.google.com/thumbnail?id=1124F7TADmuV3DVKr0DQWSXZ_0mqqfIvh"))</f>
        <v/>
      </c>
      <c r="C196" s="19" t="s">
        <v>383</v>
      </c>
      <c r="D196" s="19" t="s">
        <v>384</v>
      </c>
      <c r="E196" s="17">
        <v>2.0</v>
      </c>
      <c r="F196" s="20">
        <v>3.0</v>
      </c>
      <c r="G196" s="21"/>
    </row>
    <row r="197" ht="187.5" customHeight="1">
      <c r="A197" s="1">
        <v>196.0</v>
      </c>
      <c r="B197" s="7" t="str">
        <f>hyperlink("https://drive.google.com/uc?export=view&amp;id=137F9S7vxs4vN_vh2FDFVGDUeAZ9LFdbj",image("https://drive.google.com/thumbnail?id=137F9S7vxs4vN_vh2FDFVGDUeAZ9LFdbj"))</f>
        <v/>
      </c>
      <c r="C197" s="22" t="s">
        <v>385</v>
      </c>
      <c r="D197" s="22" t="s">
        <v>386</v>
      </c>
      <c r="E197" s="1">
        <v>0.0</v>
      </c>
      <c r="F197" s="9">
        <v>0.0</v>
      </c>
      <c r="G197" s="10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87.5" customHeight="1">
      <c r="A198" s="17">
        <v>197.0</v>
      </c>
      <c r="B198" s="18" t="str">
        <f>hyperlink("https://drive.google.com/uc?export=view&amp;id=1dOgqfgeXshe_BojE2waLOyL8ykI83VUJ",image("https://drive.google.com/thumbnail?id=1dOgqfgeXshe_BojE2waLOyL8ykI83VUJ"))</f>
        <v/>
      </c>
      <c r="C198" s="13" t="s">
        <v>387</v>
      </c>
      <c r="D198" s="13" t="s">
        <v>355</v>
      </c>
      <c r="E198" s="17">
        <v>0.0</v>
      </c>
      <c r="F198" s="20">
        <v>0.0</v>
      </c>
      <c r="G198" s="21"/>
    </row>
    <row r="199" ht="187.5" customHeight="1">
      <c r="A199" s="1">
        <v>198.0</v>
      </c>
      <c r="B199" s="7" t="str">
        <f>hyperlink("https://drive.google.com/uc?export=view&amp;id=1wsfU2w9Nmsp7NpmLubImP8W7e6q02U_j",image("https://drive.google.com/thumbnail?id=1wsfU2w9Nmsp7NpmLubImP8W7e6q02U_j"))</f>
        <v/>
      </c>
      <c r="C199" s="8" t="s">
        <v>388</v>
      </c>
      <c r="D199" s="8" t="s">
        <v>389</v>
      </c>
      <c r="E199" s="1">
        <v>0.0</v>
      </c>
      <c r="F199" s="9">
        <v>0.0</v>
      </c>
      <c r="G199" s="10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87.5" customHeight="1">
      <c r="A200" s="17">
        <v>199.0</v>
      </c>
      <c r="B200" s="18" t="str">
        <f>hyperlink("https://drive.google.com/uc?export=view&amp;id=1AXPENkAIWx_e1AJRzANvxwxhKHYU3dDX",image("https://drive.google.com/thumbnail?id=1AXPENkAIWx_e1AJRzANvxwxhKHYU3dDX"))</f>
        <v/>
      </c>
      <c r="C200" s="19" t="s">
        <v>390</v>
      </c>
      <c r="D200" s="19" t="s">
        <v>391</v>
      </c>
      <c r="E200" s="17">
        <v>2.0</v>
      </c>
      <c r="F200" s="20">
        <v>3.0</v>
      </c>
      <c r="G200" s="21"/>
    </row>
    <row r="201" ht="187.5" customHeight="1">
      <c r="A201" s="1">
        <v>200.0</v>
      </c>
      <c r="B201" s="7" t="str">
        <f>hyperlink("https://drive.google.com/uc?export=view&amp;id=1PzZfTFuToDQ92IHjutw86h2CkK3BHh45",image("https://drive.google.com/thumbnail?id=1PzZfTFuToDQ92IHjutw86h2CkK3BHh45"))</f>
        <v/>
      </c>
      <c r="C201" s="22" t="s">
        <v>392</v>
      </c>
      <c r="D201" s="22" t="s">
        <v>393</v>
      </c>
      <c r="E201" s="1">
        <v>2.0</v>
      </c>
      <c r="F201" s="9">
        <v>2.0</v>
      </c>
      <c r="G201" s="10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87.5" customHeight="1">
      <c r="A202" s="17">
        <v>201.0</v>
      </c>
      <c r="B202" s="18" t="str">
        <f>hyperlink("https://drive.google.com/uc?export=view&amp;id=1agAMkl9Bb7Pd5nzCvC2os4vn8427x802",image("https://drive.google.com/thumbnail?id=1agAMkl9Bb7Pd5nzCvC2os4vn8427x802"))</f>
        <v/>
      </c>
      <c r="C202" s="19" t="s">
        <v>394</v>
      </c>
      <c r="D202" s="19" t="s">
        <v>395</v>
      </c>
      <c r="E202" s="17">
        <v>2.0</v>
      </c>
      <c r="F202" s="20">
        <v>1.0</v>
      </c>
      <c r="G202" s="21"/>
    </row>
    <row r="203" ht="187.5" customHeight="1">
      <c r="A203" s="1">
        <v>202.0</v>
      </c>
      <c r="B203" s="7" t="str">
        <f>hyperlink("https://drive.google.com/uc?export=view&amp;id=1668yZwzwAsk6SKMlU7PZNc71D0JnD0hl",image("https://drive.google.com/thumbnail?id=1668yZwzwAsk6SKMlU7PZNc71D0JnD0hl"))</f>
        <v/>
      </c>
      <c r="C203" s="8" t="s">
        <v>396</v>
      </c>
      <c r="D203" s="22" t="s">
        <v>397</v>
      </c>
      <c r="E203" s="1">
        <v>2.0</v>
      </c>
      <c r="F203" s="9">
        <v>2.0</v>
      </c>
      <c r="G203" s="10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87.5" customHeight="1">
      <c r="A204" s="17">
        <v>203.0</v>
      </c>
      <c r="B204" s="18" t="str">
        <f>hyperlink("https://drive.google.com/uc?export=view&amp;id=1bOgkvp8wIfsDefTnI_xvcqZqk7zOUJ2G",image("https://drive.google.com/thumbnail?id=1bOgkvp8wIfsDefTnI_xvcqZqk7zOUJ2G"))</f>
        <v/>
      </c>
      <c r="C204" s="13" t="s">
        <v>398</v>
      </c>
      <c r="D204" s="13" t="s">
        <v>399</v>
      </c>
      <c r="E204" s="17">
        <v>0.0</v>
      </c>
      <c r="F204" s="20">
        <v>0.0</v>
      </c>
      <c r="G204" s="21"/>
    </row>
    <row r="205" ht="187.5" customHeight="1">
      <c r="A205" s="1">
        <v>204.0</v>
      </c>
      <c r="B205" s="7" t="str">
        <f>hyperlink("https://drive.google.com/uc?export=view&amp;id=1Ne-zG-1sqt-HH2LybwM-worCpWQjJakD",image("https://drive.google.com/thumbnail?id=1Ne-zG-1sqt-HH2LybwM-worCpWQjJakD"))</f>
        <v/>
      </c>
      <c r="C205" s="8" t="s">
        <v>400</v>
      </c>
      <c r="D205" s="8" t="s">
        <v>262</v>
      </c>
      <c r="E205" s="1">
        <v>0.0</v>
      </c>
      <c r="F205" s="9">
        <v>0.0</v>
      </c>
      <c r="G205" s="10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87.5" customHeight="1">
      <c r="A206" s="1">
        <v>205.0</v>
      </c>
      <c r="B206" s="7" t="str">
        <f>hyperlink("https://drive.google.com/uc?export=view&amp;id=1NCbk_TbV9KJBEQf9JbRqWI-L488jFxCA",image("https://drive.google.com/thumbnail?id=1NCbk_TbV9KJBEQf9JbRqWI-L488jFxCA"))</f>
        <v/>
      </c>
      <c r="C206" s="8" t="s">
        <v>401</v>
      </c>
      <c r="D206" s="8" t="s">
        <v>402</v>
      </c>
      <c r="E206" s="1">
        <v>0.0</v>
      </c>
      <c r="F206" s="9">
        <v>0.0</v>
      </c>
      <c r="G206" s="10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87.5" customHeight="1">
      <c r="A207" s="17">
        <v>206.0</v>
      </c>
      <c r="B207" s="18" t="str">
        <f>hyperlink("https://drive.google.com/uc?export=view&amp;id=1MjJfi9NZBgkEGcwZqIk4NMCPxWdOPkqe",image("https://drive.google.com/thumbnail?id=1MjJfi9NZBgkEGcwZqIk4NMCPxWdOPkqe"))</f>
        <v/>
      </c>
      <c r="C207" s="19" t="s">
        <v>403</v>
      </c>
      <c r="D207" s="19" t="s">
        <v>404</v>
      </c>
      <c r="E207" s="17">
        <v>2.0</v>
      </c>
      <c r="F207" s="20">
        <v>3.0</v>
      </c>
      <c r="G207" s="21"/>
    </row>
    <row r="208" ht="187.5" customHeight="1">
      <c r="A208" s="23">
        <v>207.0</v>
      </c>
      <c r="B208" s="24" t="str">
        <f>hyperlink("https://drive.google.com/uc?export=view&amp;id=12kYNttsp1VnROLOte87WlyO_OP_udq0O",image("https://drive.google.com/thumbnail?id=12kYNttsp1VnROLOte87WlyO_OP_udq0O"))</f>
        <v/>
      </c>
      <c r="C208" s="29" t="s">
        <v>405</v>
      </c>
      <c r="D208" s="29" t="s">
        <v>406</v>
      </c>
      <c r="E208" s="23">
        <v>1.0</v>
      </c>
      <c r="F208" s="26">
        <v>0.0</v>
      </c>
      <c r="G208" s="27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ht="187.5" customHeight="1">
      <c r="A209" s="1">
        <v>208.0</v>
      </c>
      <c r="B209" s="7" t="str">
        <f>hyperlink("https://drive.google.com/uc?export=view&amp;id=11aQb9tlLg8ZaL5vYyq39Bb27KVvCABrx",image("https://drive.google.com/thumbnail?id=11aQb9tlLg8ZaL5vYyq39Bb27KVvCABrx"))</f>
        <v/>
      </c>
      <c r="C209" s="8" t="s">
        <v>407</v>
      </c>
      <c r="D209" s="8" t="s">
        <v>408</v>
      </c>
      <c r="E209" s="1">
        <v>0.0</v>
      </c>
      <c r="F209" s="9">
        <v>0.0</v>
      </c>
      <c r="G209" s="10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87.5" customHeight="1">
      <c r="A210" s="23">
        <v>209.0</v>
      </c>
      <c r="B210" s="24" t="str">
        <f>hyperlink("https://drive.google.com/uc?export=view&amp;id=1f0x6vO4Rlb5wC8Afkt5VdVcbF7uWemed",image("https://drive.google.com/thumbnail?id=1f0x6vO4Rlb5wC8Afkt5VdVcbF7uWemed"))</f>
        <v/>
      </c>
      <c r="C210" s="29" t="s">
        <v>409</v>
      </c>
      <c r="D210" s="29" t="s">
        <v>410</v>
      </c>
      <c r="E210" s="23">
        <v>2.0</v>
      </c>
      <c r="F210" s="26">
        <v>0.0</v>
      </c>
      <c r="G210" s="27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ht="187.5" customHeight="1">
      <c r="A211" s="17">
        <v>210.0</v>
      </c>
      <c r="B211" s="18" t="str">
        <f>hyperlink("https://drive.google.com/uc?export=view&amp;id=1PveA-uUiXRDf-VNDzUB8fJmVzsDkaZxQ",image("https://drive.google.com/thumbnail?id=1PveA-uUiXRDf-VNDzUB8fJmVzsDkaZxQ"))</f>
        <v/>
      </c>
      <c r="C211" s="13" t="s">
        <v>411</v>
      </c>
      <c r="D211" s="13" t="s">
        <v>412</v>
      </c>
      <c r="E211" s="17">
        <v>2.0</v>
      </c>
      <c r="F211" s="20">
        <v>1.0</v>
      </c>
      <c r="G211" s="21"/>
    </row>
    <row r="212" ht="187.5" customHeight="1">
      <c r="A212" s="17">
        <v>211.0</v>
      </c>
      <c r="B212" s="18" t="str">
        <f>hyperlink("https://drive.google.com/uc?export=view&amp;id=1wPCwRAo3VHetqSgcCYg4GRqM2tkODkve",image("https://drive.google.com/thumbnail?id=1wPCwRAo3VHetqSgcCYg4GRqM2tkODkve"))</f>
        <v/>
      </c>
      <c r="C212" s="19" t="s">
        <v>413</v>
      </c>
      <c r="D212" s="19" t="s">
        <v>414</v>
      </c>
      <c r="E212" s="17">
        <v>2.0</v>
      </c>
      <c r="F212" s="20">
        <v>3.0</v>
      </c>
      <c r="G212" s="21"/>
    </row>
    <row r="213" ht="187.5" customHeight="1">
      <c r="A213" s="1">
        <v>212.0</v>
      </c>
      <c r="B213" s="7" t="str">
        <f>hyperlink("https://drive.google.com/uc?export=view&amp;id=1n7L3Oy9f1chvt28M57FvsPDfTYbmgl39",image("https://drive.google.com/thumbnail?id=1n7L3Oy9f1chvt28M57FvsPDfTYbmgl39"))</f>
        <v/>
      </c>
      <c r="C213" s="8" t="s">
        <v>415</v>
      </c>
      <c r="D213" s="8" t="s">
        <v>416</v>
      </c>
      <c r="E213" s="1">
        <v>0.0</v>
      </c>
      <c r="F213" s="9">
        <v>0.0</v>
      </c>
      <c r="G213" s="10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87.5" customHeight="1">
      <c r="A214" s="17">
        <v>213.0</v>
      </c>
      <c r="B214" s="18" t="str">
        <f>hyperlink("https://drive.google.com/uc?export=view&amp;id=1LSmmPsbLCl0eyxu6THr95iRDVCzx6tuV",image("https://drive.google.com/thumbnail?id=1LSmmPsbLCl0eyxu6THr95iRDVCzx6tuV"))</f>
        <v/>
      </c>
      <c r="C214" s="19" t="s">
        <v>417</v>
      </c>
      <c r="D214" s="19" t="s">
        <v>418</v>
      </c>
      <c r="E214" s="17">
        <v>0.0</v>
      </c>
      <c r="F214" s="20">
        <v>0.0</v>
      </c>
      <c r="G214" s="21"/>
    </row>
    <row r="215" ht="187.5" customHeight="1">
      <c r="A215" s="1">
        <v>214.0</v>
      </c>
      <c r="B215" s="7" t="str">
        <f>hyperlink("https://drive.google.com/uc?export=view&amp;id=1Kl-WmtO-DMqxx33bBVJH_mZG8UMW8hZr",image("https://drive.google.com/thumbnail?id=1Kl-WmtO-DMqxx33bBVJH_mZG8UMW8hZr"))</f>
        <v/>
      </c>
      <c r="C215" s="8" t="s">
        <v>419</v>
      </c>
      <c r="D215" s="8" t="s">
        <v>420</v>
      </c>
      <c r="E215" s="1">
        <v>0.0</v>
      </c>
      <c r="F215" s="9">
        <v>0.0</v>
      </c>
      <c r="G215" s="10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87.5" customHeight="1">
      <c r="A216" s="17">
        <v>215.0</v>
      </c>
      <c r="B216" s="18" t="str">
        <f>hyperlink("https://drive.google.com/uc?export=view&amp;id=1ZzMG83DYB0b_-jEEqTWVnWyOMh4-WHux",image("https://drive.google.com/thumbnail?id=1ZzMG83DYB0b_-jEEqTWVnWyOMh4-WHux"))</f>
        <v/>
      </c>
      <c r="C216" s="19" t="s">
        <v>421</v>
      </c>
      <c r="D216" s="19" t="s">
        <v>422</v>
      </c>
      <c r="E216" s="17">
        <v>1.0</v>
      </c>
      <c r="F216" s="20">
        <v>2.0</v>
      </c>
      <c r="G216" s="21"/>
    </row>
    <row r="217" ht="187.5" customHeight="1">
      <c r="A217" s="17">
        <v>216.0</v>
      </c>
      <c r="B217" s="18" t="str">
        <f>hyperlink("https://drive.google.com/uc?export=view&amp;id=1W18S4lgAxQJVC_Wis6K1amztz-DywYOv",image("https://drive.google.com/thumbnail?id=1W18S4lgAxQJVC_Wis6K1amztz-DywYOv"))</f>
        <v/>
      </c>
      <c r="C217" s="13" t="s">
        <v>423</v>
      </c>
      <c r="D217" s="13" t="s">
        <v>424</v>
      </c>
      <c r="E217" s="17">
        <v>0.0</v>
      </c>
      <c r="F217" s="20">
        <v>0.0</v>
      </c>
      <c r="G217" s="21"/>
    </row>
    <row r="218" ht="187.5" customHeight="1">
      <c r="A218" s="17">
        <v>217.0</v>
      </c>
      <c r="B218" s="18" t="str">
        <f>hyperlink("https://drive.google.com/uc?export=view&amp;id=1jNSR0JYEU4NaVLcEOJJExU_2UOM7VLFZ",image("https://drive.google.com/thumbnail?id=1jNSR0JYEU4NaVLcEOJJExU_2UOM7VLFZ"))</f>
        <v/>
      </c>
      <c r="C218" s="13" t="s">
        <v>425</v>
      </c>
      <c r="D218" s="13" t="s">
        <v>426</v>
      </c>
      <c r="E218" s="17">
        <v>0.0</v>
      </c>
      <c r="F218" s="20">
        <v>0.0</v>
      </c>
      <c r="G218" s="21"/>
    </row>
    <row r="219" ht="187.5" customHeight="1">
      <c r="A219" s="1">
        <v>218.0</v>
      </c>
      <c r="B219" s="7" t="str">
        <f>hyperlink("https://drive.google.com/uc?export=view&amp;id=1j6tH0HLO5IIxPmZbHZ2Wwo87TO0Vv_Xw",image("https://drive.google.com/thumbnail?id=1j6tH0HLO5IIxPmZbHZ2Wwo87TO0Vv_Xw"))</f>
        <v/>
      </c>
      <c r="C219" s="8" t="s">
        <v>427</v>
      </c>
      <c r="D219" s="8" t="s">
        <v>384</v>
      </c>
      <c r="E219" s="1">
        <v>0.0</v>
      </c>
      <c r="F219" s="9">
        <v>0.0</v>
      </c>
      <c r="G219" s="10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87.5" customHeight="1">
      <c r="A220" s="17">
        <v>219.0</v>
      </c>
      <c r="B220" s="18" t="str">
        <f>hyperlink("https://drive.google.com/uc?export=view&amp;id=18LEDbDL_Ehvj-2qiERGgJC6QGtj0ewcl",image("https://drive.google.com/thumbnail?id=18LEDbDL_Ehvj-2qiERGgJC6QGtj0ewcl"))</f>
        <v/>
      </c>
      <c r="C220" s="19" t="s">
        <v>428</v>
      </c>
      <c r="D220" s="19" t="s">
        <v>429</v>
      </c>
      <c r="E220" s="17">
        <v>1.0</v>
      </c>
      <c r="F220" s="20">
        <v>2.0</v>
      </c>
      <c r="G220" s="21"/>
    </row>
    <row r="221" ht="187.5" customHeight="1">
      <c r="A221" s="17">
        <v>220.0</v>
      </c>
      <c r="B221" s="18" t="str">
        <f>hyperlink("https://drive.google.com/uc?export=view&amp;id=1qtYj1XjP3iFaBuocVPUmRlLonlEx0lnG",image("https://drive.google.com/thumbnail?id=1qtYj1XjP3iFaBuocVPUmRlLonlEx0lnG"))</f>
        <v/>
      </c>
      <c r="C221" s="19" t="s">
        <v>430</v>
      </c>
      <c r="D221" s="19" t="s">
        <v>431</v>
      </c>
      <c r="E221" s="17">
        <v>0.0</v>
      </c>
      <c r="F221" s="20">
        <v>0.0</v>
      </c>
      <c r="G221" s="21"/>
    </row>
    <row r="222" ht="187.5" customHeight="1">
      <c r="A222" s="17">
        <v>221.0</v>
      </c>
      <c r="B222" s="18" t="str">
        <f>hyperlink("https://drive.google.com/uc?export=view&amp;id=1YPPTCjyUn7JzfjdLb8lvJx_Kc3SkcuUJ",image("https://drive.google.com/thumbnail?id=1YPPTCjyUn7JzfjdLb8lvJx_Kc3SkcuUJ"))</f>
        <v/>
      </c>
      <c r="C222" s="13" t="s">
        <v>432</v>
      </c>
      <c r="D222" s="13" t="s">
        <v>433</v>
      </c>
      <c r="E222" s="17">
        <v>0.0</v>
      </c>
      <c r="F222" s="20">
        <v>0.0</v>
      </c>
      <c r="G222" s="21"/>
    </row>
    <row r="223" ht="187.5" customHeight="1">
      <c r="A223" s="1">
        <v>222.0</v>
      </c>
      <c r="B223" s="7" t="str">
        <f>hyperlink("https://drive.google.com/uc?export=view&amp;id=1XxuEsrl4nZUwcqVNJFvnC2dRoApswXDD",image("https://drive.google.com/thumbnail?id=1XxuEsrl4nZUwcqVNJFvnC2dRoApswXDD"))</f>
        <v/>
      </c>
      <c r="C223" s="22" t="s">
        <v>434</v>
      </c>
      <c r="D223" s="22" t="s">
        <v>435</v>
      </c>
      <c r="E223" s="1">
        <v>1.0</v>
      </c>
      <c r="F223" s="9">
        <v>1.0</v>
      </c>
      <c r="G223" s="10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87.5" customHeight="1">
      <c r="A224" s="17">
        <v>223.0</v>
      </c>
      <c r="B224" s="18" t="str">
        <f>hyperlink("https://drive.google.com/uc?export=view&amp;id=1-QPnofpkg_KRYrePqf2F5GKMHwGJVNrD",image("https://drive.google.com/thumbnail?id=1-QPnofpkg_KRYrePqf2F5GKMHwGJVNrD"))</f>
        <v/>
      </c>
      <c r="C224" s="13" t="s">
        <v>436</v>
      </c>
      <c r="D224" s="13" t="s">
        <v>437</v>
      </c>
      <c r="E224" s="17">
        <v>0.0</v>
      </c>
      <c r="F224" s="20">
        <v>0.0</v>
      </c>
      <c r="G224" s="21"/>
    </row>
    <row r="225" ht="187.5" customHeight="1">
      <c r="A225" s="17">
        <v>224.0</v>
      </c>
      <c r="B225" s="18" t="str">
        <f>hyperlink("https://drive.google.com/uc?export=view&amp;id=1DesCMW8KzD1fs6KeT6Zyk5o_joUzAr40",image("https://drive.google.com/thumbnail?id=1DesCMW8KzD1fs6KeT6Zyk5o_joUzAr40"))</f>
        <v/>
      </c>
      <c r="C225" s="19" t="s">
        <v>438</v>
      </c>
      <c r="D225" s="19" t="s">
        <v>439</v>
      </c>
      <c r="E225" s="17">
        <v>2.0</v>
      </c>
      <c r="F225" s="20">
        <v>2.0</v>
      </c>
      <c r="G225" s="21"/>
    </row>
    <row r="226" ht="187.5" customHeight="1">
      <c r="A226" s="1">
        <v>225.0</v>
      </c>
      <c r="B226" s="7" t="str">
        <f>hyperlink("https://drive.google.com/uc?export=view&amp;id=1Zd2RvSO19fC86eAU0eLbbyITQQgra7As",image("https://drive.google.com/thumbnail?id=1Zd2RvSO19fC86eAU0eLbbyITQQgra7As"))</f>
        <v/>
      </c>
      <c r="C226" s="8" t="s">
        <v>440</v>
      </c>
      <c r="D226" s="8" t="s">
        <v>441</v>
      </c>
      <c r="E226" s="1">
        <v>0.0</v>
      </c>
      <c r="F226" s="9">
        <v>0.0</v>
      </c>
      <c r="G226" s="10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87.5" customHeight="1">
      <c r="A227" s="1">
        <v>226.0</v>
      </c>
      <c r="B227" s="7" t="str">
        <f>hyperlink("https://drive.google.com/uc?export=view&amp;id=1AyT53UTc2bQ1kwpD4Bb-utQCC3f9bBY9",image("https://drive.google.com/thumbnail?id=1AyT53UTc2bQ1kwpD4Bb-utQCC3f9bBY9"))</f>
        <v/>
      </c>
      <c r="C227" s="8" t="s">
        <v>442</v>
      </c>
      <c r="D227" s="8" t="s">
        <v>31</v>
      </c>
      <c r="E227" s="1">
        <v>0.0</v>
      </c>
      <c r="F227" s="9">
        <v>0.0</v>
      </c>
      <c r="G227" s="10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87.5" customHeight="1">
      <c r="A228" s="1">
        <v>227.0</v>
      </c>
      <c r="B228" s="7" t="str">
        <f>hyperlink("https://drive.google.com/uc?export=view&amp;id=1Zx-z2efodzYN7C1CG12a-bIFWbaWzae5",image("https://drive.google.com/thumbnail?id=1Zx-z2efodzYN7C1CG12a-bIFWbaWzae5"))</f>
        <v/>
      </c>
      <c r="C228" s="22" t="s">
        <v>443</v>
      </c>
      <c r="D228" s="22" t="s">
        <v>444</v>
      </c>
      <c r="E228" s="1">
        <v>0.0</v>
      </c>
      <c r="F228" s="9">
        <v>0.0</v>
      </c>
      <c r="G228" s="10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87.5" customHeight="1">
      <c r="A229" s="1">
        <v>228.0</v>
      </c>
      <c r="B229" s="7" t="str">
        <f>hyperlink("https://drive.google.com/uc?export=view&amp;id=1ZZhjTjJhvJfpJY8-CJgI6ye9yT-y7UBC",image("https://drive.google.com/thumbnail?id=1ZZhjTjJhvJfpJY8-CJgI6ye9yT-y7UBC"))</f>
        <v/>
      </c>
      <c r="C229" s="8" t="s">
        <v>445</v>
      </c>
      <c r="D229" s="8" t="s">
        <v>446</v>
      </c>
      <c r="E229" s="1">
        <v>0.0</v>
      </c>
      <c r="F229" s="9">
        <v>0.0</v>
      </c>
      <c r="G229" s="10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87.5" customHeight="1">
      <c r="A230" s="17">
        <v>229.0</v>
      </c>
      <c r="B230" s="18" t="str">
        <f>hyperlink("https://drive.google.com/uc?export=view&amp;id=197YyGzDLTljsWcWLCXOjck5Sq0ugveco",image("https://drive.google.com/thumbnail?id=197YyGzDLTljsWcWLCXOjck5Sq0ugveco"))</f>
        <v/>
      </c>
      <c r="C230" s="13" t="s">
        <v>447</v>
      </c>
      <c r="D230" s="13" t="s">
        <v>448</v>
      </c>
      <c r="E230" s="17">
        <v>0.0</v>
      </c>
      <c r="F230" s="20">
        <v>0.0</v>
      </c>
      <c r="G230" s="21"/>
    </row>
    <row r="231" ht="187.5" customHeight="1">
      <c r="A231" s="17">
        <v>230.0</v>
      </c>
      <c r="B231" s="18" t="str">
        <f>hyperlink("https://drive.google.com/uc?export=view&amp;id=1Zl_tqH1GaBMJYiIsBd-D9kUoqCDyFO6b",image("https://drive.google.com/thumbnail?id=1Zl_tqH1GaBMJYiIsBd-D9kUoqCDyFO6b"))</f>
        <v/>
      </c>
      <c r="C231" s="19" t="s">
        <v>449</v>
      </c>
      <c r="D231" s="19" t="s">
        <v>450</v>
      </c>
      <c r="E231" s="17">
        <v>0.0</v>
      </c>
      <c r="F231" s="20">
        <v>1.0</v>
      </c>
      <c r="G231" s="21"/>
    </row>
    <row r="232" ht="187.5" customHeight="1">
      <c r="A232" s="1">
        <v>231.0</v>
      </c>
      <c r="B232" s="7" t="str">
        <f>hyperlink("https://drive.google.com/uc?export=view&amp;id=13Mu1MrcKGJ8dLpVhKhcpJck6HWCyHalG",image("https://drive.google.com/thumbnail?id=13Mu1MrcKGJ8dLpVhKhcpJck6HWCyHalG"))</f>
        <v/>
      </c>
      <c r="C232" s="8" t="s">
        <v>451</v>
      </c>
      <c r="D232" s="8" t="s">
        <v>452</v>
      </c>
      <c r="E232" s="1">
        <v>0.0</v>
      </c>
      <c r="F232" s="9">
        <v>0.0</v>
      </c>
      <c r="G232" s="10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87.5" customHeight="1">
      <c r="A233" s="1">
        <v>232.0</v>
      </c>
      <c r="B233" s="7" t="str">
        <f>hyperlink("https://drive.google.com/uc?export=view&amp;id=15pFDkIbS_e8UlyG_yWYtQJvf9P5qK-nY",image("https://drive.google.com/thumbnail?id=15pFDkIbS_e8UlyG_yWYtQJvf9P5qK-nY"))</f>
        <v/>
      </c>
      <c r="C233" s="8" t="s">
        <v>453</v>
      </c>
      <c r="D233" s="8" t="s">
        <v>454</v>
      </c>
      <c r="E233" s="1">
        <v>1.0</v>
      </c>
      <c r="F233" s="9">
        <v>1.0</v>
      </c>
      <c r="G233" s="10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87.5" customHeight="1">
      <c r="A234" s="17">
        <v>233.0</v>
      </c>
      <c r="B234" s="18" t="str">
        <f>hyperlink("https://drive.google.com/uc?export=view&amp;id=1U-65i7Q_O5937v5nIiEeSiNpH9BWTXcC",image("https://drive.google.com/thumbnail?id=1U-65i7Q_O5937v5nIiEeSiNpH9BWTXcC"))</f>
        <v/>
      </c>
      <c r="C234" s="13" t="s">
        <v>455</v>
      </c>
      <c r="D234" s="13" t="s">
        <v>456</v>
      </c>
      <c r="E234" s="17">
        <v>0.0</v>
      </c>
      <c r="F234" s="20">
        <v>0.0</v>
      </c>
      <c r="G234" s="21"/>
    </row>
    <row r="235" ht="187.5" customHeight="1">
      <c r="A235" s="23">
        <v>234.0</v>
      </c>
      <c r="B235" s="24" t="str">
        <f>hyperlink("https://drive.google.com/uc?export=view&amp;id=1JYM9ijcTWiVRvV0hbRQRedRuM95gWhb2",image("https://drive.google.com/thumbnail?id=1JYM9ijcTWiVRvV0hbRQRedRuM95gWhb2"))</f>
        <v/>
      </c>
      <c r="C235" s="25" t="s">
        <v>457</v>
      </c>
      <c r="D235" s="25" t="s">
        <v>458</v>
      </c>
      <c r="E235" s="23">
        <v>0.0</v>
      </c>
      <c r="F235" s="26">
        <v>1.0</v>
      </c>
      <c r="G235" s="27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ht="187.5" customHeight="1">
      <c r="A236" s="1">
        <v>235.0</v>
      </c>
      <c r="B236" s="7" t="str">
        <f>hyperlink("https://drive.google.com/uc?export=view&amp;id=1-RfdhinrmwzOlWVO9udHboVpdjelIqe7",image("https://drive.google.com/thumbnail?id=1-RfdhinrmwzOlWVO9udHboVpdjelIqe7"))</f>
        <v/>
      </c>
      <c r="C236" s="8" t="s">
        <v>459</v>
      </c>
      <c r="D236" s="8" t="s">
        <v>460</v>
      </c>
      <c r="E236" s="1">
        <v>0.0</v>
      </c>
      <c r="F236" s="9">
        <v>0.0</v>
      </c>
      <c r="G236" s="10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87.5" customHeight="1">
      <c r="A237" s="1">
        <v>236.0</v>
      </c>
      <c r="B237" s="7" t="str">
        <f>hyperlink("https://drive.google.com/uc?export=view&amp;id=1yxwsu9ZzGzlnonSR14wlU9nTmRf0cvGk",image("https://drive.google.com/thumbnail?id=1yxwsu9ZzGzlnonSR14wlU9nTmRf0cvGk"))</f>
        <v/>
      </c>
      <c r="C237" s="8" t="s">
        <v>461</v>
      </c>
      <c r="D237" s="8" t="s">
        <v>462</v>
      </c>
      <c r="E237" s="1">
        <v>0.0</v>
      </c>
      <c r="F237" s="9">
        <v>0.0</v>
      </c>
      <c r="G237" s="10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87.5" customHeight="1">
      <c r="A238" s="17">
        <v>237.0</v>
      </c>
      <c r="B238" s="18" t="str">
        <f>hyperlink("https://drive.google.com/uc?export=view&amp;id=1IB6rjaDS12BpELFkCNki3q3DLrH-91vp",image("https://drive.google.com/thumbnail?id=1IB6rjaDS12BpELFkCNki3q3DLrH-91vp"))</f>
        <v/>
      </c>
      <c r="C238" s="19" t="s">
        <v>463</v>
      </c>
      <c r="D238" s="19" t="s">
        <v>464</v>
      </c>
      <c r="E238" s="17">
        <v>2.0</v>
      </c>
      <c r="F238" s="20">
        <v>2.0</v>
      </c>
      <c r="G238" s="21"/>
    </row>
    <row r="239" ht="187.5" customHeight="1">
      <c r="A239" s="17">
        <v>238.0</v>
      </c>
      <c r="B239" s="18" t="str">
        <f>hyperlink("https://drive.google.com/uc?export=view&amp;id=1fB7fU69nPZNPV8QaAtAC7zEjGNrNGBkO",image("https://drive.google.com/thumbnail?id=1fB7fU69nPZNPV8QaAtAC7zEjGNrNGBkO"))</f>
        <v/>
      </c>
      <c r="C239" s="19" t="s">
        <v>465</v>
      </c>
      <c r="D239" s="19" t="s">
        <v>466</v>
      </c>
      <c r="E239" s="17">
        <v>2.0</v>
      </c>
      <c r="F239" s="20">
        <v>2.0</v>
      </c>
      <c r="G239" s="21"/>
    </row>
    <row r="240" ht="187.5" customHeight="1">
      <c r="A240" s="17">
        <v>239.0</v>
      </c>
      <c r="B240" s="18" t="str">
        <f>hyperlink("https://drive.google.com/uc?export=view&amp;id=1wuikgSlkz2t63Aw61B9Y3x45wmMKmhXC",image("https://drive.google.com/thumbnail?id=1wuikgSlkz2t63Aw61B9Y3x45wmMKmhXC"))</f>
        <v/>
      </c>
      <c r="C240" s="19" t="s">
        <v>467</v>
      </c>
      <c r="D240" s="19" t="s">
        <v>468</v>
      </c>
      <c r="E240" s="17">
        <v>2.0</v>
      </c>
      <c r="F240" s="20">
        <v>1.0</v>
      </c>
      <c r="G240" s="21"/>
    </row>
    <row r="241" ht="187.5" customHeight="1">
      <c r="A241" s="17">
        <v>240.0</v>
      </c>
      <c r="B241" s="18" t="str">
        <f>hyperlink("https://drive.google.com/uc?export=view&amp;id=14FIMtkGD_FKOhCePOnH2N-ZJ0wL0vCyg",image("https://drive.google.com/thumbnail?id=14FIMtkGD_FKOhCePOnH2N-ZJ0wL0vCyg"))</f>
        <v/>
      </c>
      <c r="C241" s="19" t="s">
        <v>469</v>
      </c>
      <c r="D241" s="19" t="s">
        <v>470</v>
      </c>
      <c r="E241" s="17">
        <v>2.0</v>
      </c>
      <c r="F241" s="20">
        <v>1.0</v>
      </c>
      <c r="G241" s="21"/>
    </row>
    <row r="242" ht="187.5" customHeight="1">
      <c r="A242" s="17">
        <v>241.0</v>
      </c>
      <c r="B242" s="18" t="str">
        <f>hyperlink("https://drive.google.com/uc?export=view&amp;id=1cqjbHhS0Uz8cbifeX8-6YkIYEiIthqjS",image("https://drive.google.com/thumbnail?id=1cqjbHhS0Uz8cbifeX8-6YkIYEiIthqjS"))</f>
        <v/>
      </c>
      <c r="C242" s="19" t="s">
        <v>471</v>
      </c>
      <c r="D242" s="19" t="s">
        <v>472</v>
      </c>
      <c r="E242" s="17">
        <v>2.0</v>
      </c>
      <c r="F242" s="20">
        <v>1.0</v>
      </c>
      <c r="G242" s="21"/>
    </row>
    <row r="243" ht="187.5" customHeight="1">
      <c r="A243" s="17">
        <v>242.0</v>
      </c>
      <c r="B243" s="18" t="str">
        <f>hyperlink("https://drive.google.com/uc?export=view&amp;id=10cSzTRMeUmulj-FW3kjmlMAzypSj3w1o",image("https://drive.google.com/thumbnail?id=10cSzTRMeUmulj-FW3kjmlMAzypSj3w1o"))</f>
        <v/>
      </c>
      <c r="C243" s="19" t="s">
        <v>473</v>
      </c>
      <c r="D243" s="19" t="s">
        <v>474</v>
      </c>
      <c r="E243" s="17">
        <v>0.0</v>
      </c>
      <c r="F243" s="20">
        <v>1.0</v>
      </c>
      <c r="G243" s="21"/>
    </row>
    <row r="244" ht="187.5" customHeight="1">
      <c r="A244" s="1">
        <v>243.0</v>
      </c>
      <c r="B244" s="7" t="str">
        <f>hyperlink("https://drive.google.com/uc?export=view&amp;id=1Hg0ir4dl7bCylWHHIMSqdwB6Dn--Bz04",image("https://drive.google.com/thumbnail?id=1Hg0ir4dl7bCylWHHIMSqdwB6Dn--Bz04"))</f>
        <v/>
      </c>
      <c r="C244" s="8" t="s">
        <v>475</v>
      </c>
      <c r="D244" s="8" t="s">
        <v>65</v>
      </c>
      <c r="E244" s="1">
        <v>0.0</v>
      </c>
      <c r="F244" s="9">
        <v>0.0</v>
      </c>
      <c r="G244" s="10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87.5" customHeight="1">
      <c r="A245" s="17">
        <v>244.0</v>
      </c>
      <c r="B245" s="18" t="str">
        <f>hyperlink("https://drive.google.com/uc?export=view&amp;id=1NddJQelrikyT_1JsIwareNGop1irIy-N",image("https://drive.google.com/thumbnail?id=1NddJQelrikyT_1JsIwareNGop1irIy-N"))</f>
        <v/>
      </c>
      <c r="C245" s="13" t="s">
        <v>476</v>
      </c>
      <c r="D245" s="13" t="s">
        <v>477</v>
      </c>
      <c r="E245" s="17">
        <v>0.0</v>
      </c>
      <c r="F245" s="20">
        <v>0.0</v>
      </c>
      <c r="G245" s="21"/>
    </row>
    <row r="246" ht="187.5" customHeight="1">
      <c r="A246" s="1">
        <v>245.0</v>
      </c>
      <c r="B246" s="7" t="str">
        <f>hyperlink("https://drive.google.com/uc?export=view&amp;id=1n8T1d0b86E20VDQddJrIXQGaDEVPRwpY",image("https://drive.google.com/thumbnail?id=1n8T1d0b86E20VDQddJrIXQGaDEVPRwpY"))</f>
        <v/>
      </c>
      <c r="C246" s="8" t="s">
        <v>478</v>
      </c>
      <c r="D246" s="8" t="s">
        <v>479</v>
      </c>
      <c r="E246" s="1">
        <v>0.0</v>
      </c>
      <c r="F246" s="9">
        <v>0.0</v>
      </c>
      <c r="G246" s="10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87.5" customHeight="1">
      <c r="A247" s="17">
        <v>246.0</v>
      </c>
      <c r="B247" s="18" t="str">
        <f>hyperlink("https://drive.google.com/uc?export=view&amp;id=1VZFDLU87EoTq_zXanpjqJRQCcAq1TqsP",image("https://drive.google.com/thumbnail?id=1VZFDLU87EoTq_zXanpjqJRQCcAq1TqsP"))</f>
        <v/>
      </c>
      <c r="C247" s="31" t="s">
        <v>480</v>
      </c>
      <c r="D247" s="13" t="s">
        <v>481</v>
      </c>
      <c r="E247" s="17">
        <v>0.0</v>
      </c>
      <c r="F247" s="20">
        <v>0.0</v>
      </c>
      <c r="G247" s="21"/>
    </row>
    <row r="248" ht="187.5" customHeight="1">
      <c r="A248" s="1">
        <v>247.0</v>
      </c>
      <c r="B248" s="7" t="str">
        <f>hyperlink("https://drive.google.com/uc?export=view&amp;id=1H5Z-qomkqr1m52VgJLijJVmBBHcOxvKw",image("https://drive.google.com/thumbnail?id=1H5Z-qomkqr1m52VgJLijJVmBBHcOxvKw"))</f>
        <v/>
      </c>
      <c r="C248" s="8" t="s">
        <v>482</v>
      </c>
      <c r="D248" s="8" t="s">
        <v>483</v>
      </c>
      <c r="E248" s="1">
        <v>0.0</v>
      </c>
      <c r="F248" s="9">
        <v>0.0</v>
      </c>
      <c r="G248" s="10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87.5" customHeight="1">
      <c r="A249" s="17">
        <v>248.0</v>
      </c>
      <c r="B249" s="18" t="str">
        <f>hyperlink("https://drive.google.com/uc?export=view&amp;id=18LBUce-Ae-g3VUjddDYCLDar4sTkF8aw",image("https://drive.google.com/thumbnail?id=18LBUce-Ae-g3VUjddDYCLDar4sTkF8aw"))</f>
        <v/>
      </c>
      <c r="C249" s="19" t="s">
        <v>484</v>
      </c>
      <c r="D249" s="19" t="s">
        <v>485</v>
      </c>
      <c r="E249" s="17">
        <v>2.0</v>
      </c>
      <c r="F249" s="20">
        <v>1.0</v>
      </c>
      <c r="G249" s="21"/>
    </row>
    <row r="250" ht="187.5" customHeight="1">
      <c r="A250" s="17">
        <v>249.0</v>
      </c>
      <c r="B250" s="18" t="str">
        <f>hyperlink("https://drive.google.com/uc?export=view&amp;id=1YTuUnnhQW85I8fywekw_QL4aT_25uzza",image("https://drive.google.com/thumbnail?id=1YTuUnnhQW85I8fywekw_QL4aT_25uzza"))</f>
        <v/>
      </c>
      <c r="C250" s="19" t="s">
        <v>486</v>
      </c>
      <c r="D250" s="19" t="s">
        <v>487</v>
      </c>
      <c r="E250" s="17">
        <v>2.0</v>
      </c>
      <c r="F250" s="20">
        <v>3.0</v>
      </c>
      <c r="G250" s="21"/>
    </row>
    <row r="251" ht="187.5" customHeight="1">
      <c r="A251" s="17">
        <v>250.0</v>
      </c>
      <c r="B251" s="18" t="str">
        <f>hyperlink("https://drive.google.com/uc?export=view&amp;id=1sGZtb_DsQbX6bkHhg3xxgYDsAEVZH4-N",image("https://drive.google.com/thumbnail?id=1sGZtb_DsQbX6bkHhg3xxgYDsAEVZH4-N"))</f>
        <v/>
      </c>
      <c r="C251" s="19" t="s">
        <v>488</v>
      </c>
      <c r="D251" s="19" t="s">
        <v>439</v>
      </c>
      <c r="E251" s="17">
        <v>2.0</v>
      </c>
      <c r="F251" s="20">
        <v>2.0</v>
      </c>
      <c r="G251" s="21"/>
    </row>
    <row r="252" ht="187.5" customHeight="1">
      <c r="A252" s="1">
        <v>251.0</v>
      </c>
      <c r="B252" s="7" t="str">
        <f>hyperlink("https://drive.google.com/uc?export=view&amp;id=1AIcPzlmLRNI1Vn1FO1A-kvfS10SEhEsE",image("https://drive.google.com/thumbnail?id=1AIcPzlmLRNI1Vn1FO1A-kvfS10SEhEsE"))</f>
        <v/>
      </c>
      <c r="C252" s="22" t="s">
        <v>489</v>
      </c>
      <c r="D252" s="22" t="s">
        <v>490</v>
      </c>
      <c r="E252" s="1">
        <v>2.0</v>
      </c>
      <c r="F252" s="9">
        <v>2.0</v>
      </c>
      <c r="G252" s="10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87.5" customHeight="1">
      <c r="A253" s="17">
        <v>252.0</v>
      </c>
      <c r="B253" s="18" t="str">
        <f>hyperlink("https://drive.google.com/uc?export=view&amp;id=1DQt6BnjEi20b6ICkQiSMwkyqKR3rVQ9g",image("https://drive.google.com/thumbnail?id=1DQt6BnjEi20b6ICkQiSMwkyqKR3rVQ9g"))</f>
        <v/>
      </c>
      <c r="C253" s="13" t="s">
        <v>491</v>
      </c>
      <c r="D253" s="13" t="s">
        <v>492</v>
      </c>
      <c r="E253" s="17">
        <v>0.0</v>
      </c>
      <c r="F253" s="20">
        <v>1.0</v>
      </c>
      <c r="G253" s="21"/>
    </row>
    <row r="254" ht="187.5" customHeight="1">
      <c r="A254" s="17">
        <v>253.0</v>
      </c>
      <c r="B254" s="18" t="str">
        <f>hyperlink("https://drive.google.com/uc?export=view&amp;id=1gSY16y4k0TbIQ6Zb4GIjzAaqnyaeuXEF",image("https://drive.google.com/thumbnail?id=1gSY16y4k0TbIQ6Zb4GIjzAaqnyaeuXEF"))</f>
        <v/>
      </c>
      <c r="C254" s="19" t="s">
        <v>493</v>
      </c>
      <c r="D254" s="19" t="s">
        <v>494</v>
      </c>
      <c r="E254" s="17">
        <v>2.0</v>
      </c>
      <c r="F254" s="20">
        <v>3.0</v>
      </c>
      <c r="G254" s="21"/>
    </row>
    <row r="255" ht="187.5" customHeight="1">
      <c r="A255" s="17">
        <v>254.0</v>
      </c>
      <c r="B255" s="18" t="str">
        <f>hyperlink("https://drive.google.com/uc?export=view&amp;id=1cKCDc3LMebwFaaQzTdCH9rMI88OJS7qb",image("https://drive.google.com/thumbnail?id=1cKCDc3LMebwFaaQzTdCH9rMI88OJS7qb"))</f>
        <v/>
      </c>
      <c r="C255" s="13" t="s">
        <v>495</v>
      </c>
      <c r="D255" s="13" t="s">
        <v>496</v>
      </c>
      <c r="E255" s="17">
        <v>2.0</v>
      </c>
      <c r="F255" s="20">
        <v>1.0</v>
      </c>
      <c r="G255" s="21"/>
    </row>
    <row r="256" ht="187.5" customHeight="1">
      <c r="A256" s="23">
        <v>255.0</v>
      </c>
      <c r="B256" s="24" t="str">
        <f>hyperlink("https://drive.google.com/uc?export=view&amp;id=1L2qSYjpgC1IJ3KnqV_6h3AEd2g7T6zVy",image("https://drive.google.com/thumbnail?id=1L2qSYjpgC1IJ3KnqV_6h3AEd2g7T6zVy"))</f>
        <v/>
      </c>
      <c r="C256" s="29" t="s">
        <v>497</v>
      </c>
      <c r="D256" s="29" t="s">
        <v>498</v>
      </c>
      <c r="E256" s="23">
        <v>2.0</v>
      </c>
      <c r="F256" s="26">
        <v>3.0</v>
      </c>
      <c r="G256" s="27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ht="187.5" customHeight="1">
      <c r="A257" s="1">
        <v>256.0</v>
      </c>
      <c r="B257" s="7" t="str">
        <f>hyperlink("https://drive.google.com/uc?export=view&amp;id=1MtjO_WAXwcmZwiiQNuARiJN3DRc7NQNC",image("https://drive.google.com/thumbnail?id=1MtjO_WAXwcmZwiiQNuARiJN3DRc7NQNC"))</f>
        <v/>
      </c>
      <c r="C257" s="8" t="s">
        <v>499</v>
      </c>
      <c r="D257" s="8" t="s">
        <v>500</v>
      </c>
      <c r="E257" s="1">
        <v>2.0</v>
      </c>
      <c r="F257" s="9">
        <v>2.0</v>
      </c>
      <c r="G257" s="10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87.5" customHeight="1">
      <c r="A258" s="1">
        <v>257.0</v>
      </c>
      <c r="B258" s="7" t="str">
        <f>hyperlink("https://drive.google.com/uc?export=view&amp;id=1v6Sw1EWjr1cqlumZI1yG44JCVqMDNlxZ",image("https://drive.google.com/thumbnail?id=1v6Sw1EWjr1cqlumZI1yG44JCVqMDNlxZ"))</f>
        <v/>
      </c>
      <c r="C258" s="8" t="s">
        <v>501</v>
      </c>
      <c r="D258" s="8" t="s">
        <v>502</v>
      </c>
      <c r="E258" s="1">
        <v>0.0</v>
      </c>
      <c r="F258" s="9">
        <v>0.0</v>
      </c>
      <c r="G258" s="10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87.5" customHeight="1">
      <c r="A259" s="1">
        <v>258.0</v>
      </c>
      <c r="B259" s="7" t="str">
        <f>hyperlink("https://drive.google.com/uc?export=view&amp;id=1SN7FRfCZ2Lq4axpKoCpQsswfIh1n5THW",image("https://drive.google.com/thumbnail?id=1SN7FRfCZ2Lq4axpKoCpQsswfIh1n5THW"))</f>
        <v/>
      </c>
      <c r="C259" s="8" t="s">
        <v>503</v>
      </c>
      <c r="D259" s="8" t="s">
        <v>140</v>
      </c>
      <c r="E259" s="1">
        <v>0.0</v>
      </c>
      <c r="F259" s="9">
        <v>0.0</v>
      </c>
      <c r="G259" s="10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87.5" customHeight="1">
      <c r="A260" s="17">
        <v>259.0</v>
      </c>
      <c r="B260" s="18" t="str">
        <f>hyperlink("https://drive.google.com/uc?export=view&amp;id=1yjJaWOw7LsLZvS2ELFBboBKnXEQ-TEhU",image("https://drive.google.com/thumbnail?id=1yjJaWOw7LsLZvS2ELFBboBKnXEQ-TEhU"))</f>
        <v/>
      </c>
      <c r="C260" s="19" t="s">
        <v>504</v>
      </c>
      <c r="D260" s="19" t="s">
        <v>505</v>
      </c>
      <c r="E260" s="17">
        <v>2.0</v>
      </c>
      <c r="F260" s="20">
        <v>3.0</v>
      </c>
      <c r="G260" s="21"/>
    </row>
    <row r="261" ht="187.5" customHeight="1">
      <c r="A261" s="1">
        <v>260.0</v>
      </c>
      <c r="B261" s="7" t="str">
        <f>hyperlink("https://drive.google.com/uc?export=view&amp;id=1RtpQUc4QXyUr7IiD-JitQOLD5FW3yn-a",image("https://drive.google.com/thumbnail?id=1RtpQUc4QXyUr7IiD-JitQOLD5FW3yn-a"))</f>
        <v/>
      </c>
      <c r="C261" s="8" t="s">
        <v>506</v>
      </c>
      <c r="D261" s="8" t="s">
        <v>507</v>
      </c>
      <c r="E261" s="1">
        <v>0.0</v>
      </c>
      <c r="F261" s="9">
        <v>0.0</v>
      </c>
      <c r="G261" s="10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87.5" customHeight="1">
      <c r="A262" s="17">
        <v>261.0</v>
      </c>
      <c r="B262" s="18" t="str">
        <f>hyperlink("https://drive.google.com/uc?export=view&amp;id=1jMNDyaE664CSZ-l2Mmc_4W4YreQ_FBZD",image("https://drive.google.com/thumbnail?id=1jMNDyaE664CSZ-l2Mmc_4W4YreQ_FBZD"))</f>
        <v/>
      </c>
      <c r="C262" s="19" t="s">
        <v>508</v>
      </c>
      <c r="D262" s="19" t="s">
        <v>509</v>
      </c>
      <c r="E262" s="17">
        <v>2.0</v>
      </c>
      <c r="F262" s="20">
        <v>3.0</v>
      </c>
      <c r="G262" s="21"/>
    </row>
    <row r="263" ht="187.5" customHeight="1">
      <c r="A263" s="17">
        <v>262.0</v>
      </c>
      <c r="B263" s="18" t="str">
        <f>hyperlink("https://drive.google.com/uc?export=view&amp;id=1zgwxSh6M_nhwa95mx2Oae_HVVlABHvqj",image("https://drive.google.com/thumbnail?id=1zgwxSh6M_nhwa95mx2Oae_HVVlABHvqj"))</f>
        <v/>
      </c>
      <c r="C263" s="13" t="s">
        <v>510</v>
      </c>
      <c r="D263" s="13" t="s">
        <v>11</v>
      </c>
      <c r="E263" s="17">
        <v>1.0</v>
      </c>
      <c r="F263" s="20">
        <v>2.0</v>
      </c>
      <c r="G263" s="21"/>
    </row>
    <row r="264" ht="187.5" customHeight="1">
      <c r="A264" s="17">
        <v>263.0</v>
      </c>
      <c r="B264" s="18" t="str">
        <f>hyperlink("https://drive.google.com/uc?export=view&amp;id=1zQjOoH4wru6dRZ7DK36y-DXG7g8f6O2d",image("https://drive.google.com/thumbnail?id=1zQjOoH4wru6dRZ7DK36y-DXG7g8f6O2d"))</f>
        <v/>
      </c>
      <c r="C264" s="13" t="s">
        <v>511</v>
      </c>
      <c r="D264" s="13" t="s">
        <v>512</v>
      </c>
      <c r="E264" s="17">
        <v>0.0</v>
      </c>
      <c r="F264" s="20">
        <v>0.0</v>
      </c>
      <c r="G264" s="21"/>
    </row>
    <row r="265" ht="187.5" customHeight="1">
      <c r="A265" s="1">
        <v>264.0</v>
      </c>
      <c r="B265" s="7" t="str">
        <f>hyperlink("https://drive.google.com/uc?export=view&amp;id=15Q16maQBDObEHx7DERYtsdk0QERa2yQz",image("https://drive.google.com/thumbnail?id=15Q16maQBDObEHx7DERYtsdk0QERa2yQz"))</f>
        <v/>
      </c>
      <c r="C265" s="8" t="s">
        <v>513</v>
      </c>
      <c r="D265" s="8" t="s">
        <v>514</v>
      </c>
      <c r="E265" s="1">
        <v>0.0</v>
      </c>
      <c r="F265" s="9">
        <v>0.0</v>
      </c>
      <c r="G265" s="10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87.5" customHeight="1">
      <c r="A266" s="1">
        <v>265.0</v>
      </c>
      <c r="B266" s="7" t="str">
        <f>hyperlink("https://drive.google.com/uc?export=view&amp;id=1tNdfTnkmI4j-CsfMAJkKz4Ky-InoCIRd",image("https://drive.google.com/thumbnail?id=1tNdfTnkmI4j-CsfMAJkKz4Ky-InoCIRd"))</f>
        <v/>
      </c>
      <c r="C266" s="8" t="s">
        <v>515</v>
      </c>
      <c r="D266" s="8" t="s">
        <v>516</v>
      </c>
      <c r="E266" s="1">
        <v>0.0</v>
      </c>
      <c r="F266" s="9">
        <v>0.0</v>
      </c>
      <c r="G266" s="10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87.5" customHeight="1">
      <c r="A267" s="17">
        <v>266.0</v>
      </c>
      <c r="B267" s="18" t="str">
        <f>hyperlink("https://drive.google.com/uc?export=view&amp;id=1XFmvlrHnAt2E045uE2O-wHQOIv6E2Eru",image("https://drive.google.com/thumbnail?id=1XFmvlrHnAt2E045uE2O-wHQOIv6E2Eru"))</f>
        <v/>
      </c>
      <c r="C267" s="19" t="s">
        <v>517</v>
      </c>
      <c r="D267" s="19" t="s">
        <v>518</v>
      </c>
      <c r="E267" s="17">
        <v>2.0</v>
      </c>
      <c r="F267" s="20">
        <v>0.0</v>
      </c>
      <c r="G267" s="21"/>
    </row>
    <row r="268" ht="187.5" customHeight="1">
      <c r="A268" s="17">
        <v>267.0</v>
      </c>
      <c r="B268" s="18" t="str">
        <f>hyperlink("https://drive.google.com/uc?export=view&amp;id=101rrDyG17F7M-1oKm9HigCVWkIlKOnd-",image("https://drive.google.com/thumbnail?id=101rrDyG17F7M-1oKm9HigCVWkIlKOnd-"))</f>
        <v/>
      </c>
      <c r="C268" s="19" t="s">
        <v>519</v>
      </c>
      <c r="D268" s="19" t="s">
        <v>520</v>
      </c>
      <c r="E268" s="17">
        <v>2.0</v>
      </c>
      <c r="F268" s="20">
        <v>3.0</v>
      </c>
      <c r="G268" s="21"/>
    </row>
    <row r="269" ht="187.5" customHeight="1">
      <c r="A269" s="1">
        <v>268.0</v>
      </c>
      <c r="B269" s="7" t="str">
        <f>hyperlink("https://drive.google.com/uc?export=view&amp;id=1BNSB-UUP55pv-JWgcYwDOR6_UksgsfWl",image("https://drive.google.com/thumbnail?id=1BNSB-UUP55pv-JWgcYwDOR6_UksgsfWl"))</f>
        <v/>
      </c>
      <c r="C269" s="22" t="s">
        <v>521</v>
      </c>
      <c r="D269" s="22" t="s">
        <v>45</v>
      </c>
      <c r="E269" s="1">
        <v>2.0</v>
      </c>
      <c r="F269" s="9">
        <v>2.0</v>
      </c>
      <c r="G269" s="10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87.5" customHeight="1">
      <c r="A270" s="1">
        <v>269.0</v>
      </c>
      <c r="B270" s="7" t="str">
        <f>hyperlink("https://drive.google.com/uc?export=view&amp;id=1a_v2K2BVk_jPzzssOdUppgFH3vo-Jci7",image("https://drive.google.com/thumbnail?id=1a_v2K2BVk_jPzzssOdUppgFH3vo-Jci7"))</f>
        <v/>
      </c>
      <c r="C270" s="8" t="s">
        <v>522</v>
      </c>
      <c r="D270" s="8" t="s">
        <v>481</v>
      </c>
      <c r="E270" s="1">
        <v>0.0</v>
      </c>
      <c r="F270" s="9">
        <v>0.0</v>
      </c>
      <c r="G270" s="10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87.5" customHeight="1">
      <c r="A271" s="17">
        <v>270.0</v>
      </c>
      <c r="B271" s="18" t="str">
        <f>hyperlink("https://drive.google.com/uc?export=view&amp;id=1xCpnw0UF8pxmXkERz6VlFWaA3tgRjrCS",image("https://drive.google.com/thumbnail?id=1xCpnw0UF8pxmXkERz6VlFWaA3tgRjrCS"))</f>
        <v/>
      </c>
      <c r="C271" s="13" t="s">
        <v>523</v>
      </c>
      <c r="D271" s="13" t="s">
        <v>524</v>
      </c>
      <c r="E271" s="17">
        <v>0.0</v>
      </c>
      <c r="F271" s="20">
        <v>0.0</v>
      </c>
      <c r="G271" s="21"/>
    </row>
    <row r="272" ht="187.5" customHeight="1">
      <c r="A272" s="1">
        <v>271.0</v>
      </c>
      <c r="B272" s="7" t="str">
        <f>hyperlink("https://drive.google.com/uc?export=view&amp;id=1vUWWhHEZrS_o9BKH9uFzIFTPeAypvs4b",image("https://drive.google.com/thumbnail?id=1vUWWhHEZrS_o9BKH9uFzIFTPeAypvs4b"))</f>
        <v/>
      </c>
      <c r="C272" s="22" t="s">
        <v>525</v>
      </c>
      <c r="D272" s="22" t="s">
        <v>526</v>
      </c>
      <c r="E272" s="1">
        <v>0.0</v>
      </c>
      <c r="F272" s="9">
        <v>0.0</v>
      </c>
      <c r="G272" s="10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87.5" customHeight="1">
      <c r="A273" s="1">
        <v>272.0</v>
      </c>
      <c r="B273" s="7" t="str">
        <f>hyperlink("https://drive.google.com/uc?export=view&amp;id=1wTbWxNNYRh6cIcvezcfiYL7oX2YHIOVe",image("https://drive.google.com/thumbnail?id=1wTbWxNNYRh6cIcvezcfiYL7oX2YHIOVe"))</f>
        <v/>
      </c>
      <c r="C273" s="8" t="s">
        <v>527</v>
      </c>
      <c r="D273" s="8" t="s">
        <v>528</v>
      </c>
      <c r="E273" s="1">
        <v>1.0</v>
      </c>
      <c r="F273" s="9">
        <v>1.0</v>
      </c>
      <c r="G273" s="10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87.5" customHeight="1">
      <c r="A274" s="17">
        <v>273.0</v>
      </c>
      <c r="B274" s="18" t="str">
        <f>hyperlink("https://drive.google.com/uc?export=view&amp;id=1HzK8ylSYB4SQG9W4UPI3zRK2N2Pnq2Lc",image("https://drive.google.com/thumbnail?id=1HzK8ylSYB4SQG9W4UPI3zRK2N2Pnq2Lc"))</f>
        <v/>
      </c>
      <c r="C274" s="19" t="s">
        <v>529</v>
      </c>
      <c r="D274" s="19" t="s">
        <v>483</v>
      </c>
      <c r="E274" s="17">
        <v>2.0</v>
      </c>
      <c r="F274" s="20">
        <v>3.0</v>
      </c>
      <c r="G274" s="21"/>
    </row>
    <row r="275" ht="187.5" customHeight="1">
      <c r="A275" s="1">
        <v>274.0</v>
      </c>
      <c r="B275" s="7" t="str">
        <f>hyperlink("https://drive.google.com/uc?export=view&amp;id=1WvAirItjSAJKFmG52MmHZRnZT8qJbpmG",image("https://drive.google.com/thumbnail?id=1WvAirItjSAJKFmG52MmHZRnZT8qJbpmG"))</f>
        <v/>
      </c>
      <c r="C275" s="22" t="s">
        <v>530</v>
      </c>
      <c r="D275" s="22" t="s">
        <v>531</v>
      </c>
      <c r="E275" s="1">
        <v>0.0</v>
      </c>
      <c r="F275" s="9">
        <v>0.0</v>
      </c>
      <c r="G275" s="10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87.5" customHeight="1">
      <c r="A276" s="23">
        <v>275.0</v>
      </c>
      <c r="B276" s="24" t="str">
        <f>hyperlink("https://drive.google.com/uc?export=view&amp;id=1FFt48qI382B39C1OQZNbb6UqfWASYk-h",image("https://drive.google.com/thumbnail?id=1FFt48qI382B39C1OQZNbb6UqfWASYk-h"))</f>
        <v/>
      </c>
      <c r="C276" s="29" t="s">
        <v>532</v>
      </c>
      <c r="D276" s="29" t="s">
        <v>533</v>
      </c>
      <c r="E276" s="23">
        <v>2.0</v>
      </c>
      <c r="F276" s="26">
        <v>3.0</v>
      </c>
      <c r="G276" s="27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ht="187.5" customHeight="1">
      <c r="A277" s="17">
        <v>276.0</v>
      </c>
      <c r="B277" s="18" t="str">
        <f>hyperlink("https://drive.google.com/uc?export=view&amp;id=1DIZG76SnI0UkxgdzseJFmMhNOBV8PbT4",image("https://drive.google.com/thumbnail?id=1DIZG76SnI0UkxgdzseJFmMhNOBV8PbT4"))</f>
        <v/>
      </c>
      <c r="C277" s="19" t="s">
        <v>534</v>
      </c>
      <c r="D277" s="19" t="s">
        <v>535</v>
      </c>
      <c r="E277" s="17">
        <v>2.0</v>
      </c>
      <c r="F277" s="20">
        <v>3.0</v>
      </c>
      <c r="G277" s="21"/>
    </row>
    <row r="278" ht="187.5" customHeight="1">
      <c r="A278" s="17">
        <v>277.0</v>
      </c>
      <c r="B278" s="18" t="str">
        <f>hyperlink("https://drive.google.com/uc?export=view&amp;id=1ketIF_Jyc4yrO0o0X5jdrIrmbsE_gtt5",image("https://drive.google.com/thumbnail?id=1ketIF_Jyc4yrO0o0X5jdrIrmbsE_gtt5"))</f>
        <v/>
      </c>
      <c r="C278" s="19" t="s">
        <v>536</v>
      </c>
      <c r="D278" s="19" t="s">
        <v>537</v>
      </c>
      <c r="E278" s="17">
        <v>1.0</v>
      </c>
      <c r="F278" s="20">
        <v>2.0</v>
      </c>
      <c r="G278" s="21"/>
    </row>
    <row r="279" ht="187.5" customHeight="1">
      <c r="A279" s="23">
        <v>278.0</v>
      </c>
      <c r="B279" s="24" t="str">
        <f>hyperlink("https://drive.google.com/uc?export=view&amp;id=1ABsq91DpWL8ydslAbJJlQrRK7p_XotIJ",image("https://drive.google.com/thumbnail?id=1ABsq91DpWL8ydslAbJJlQrRK7p_XotIJ"))</f>
        <v/>
      </c>
      <c r="C279" s="29" t="s">
        <v>538</v>
      </c>
      <c r="D279" s="29" t="s">
        <v>539</v>
      </c>
      <c r="E279" s="23">
        <v>1.0</v>
      </c>
      <c r="F279" s="26">
        <v>0.0</v>
      </c>
      <c r="G279" s="27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ht="187.5" customHeight="1">
      <c r="A280" s="32">
        <v>279.0</v>
      </c>
      <c r="B280" s="33" t="str">
        <f>hyperlink("https://drive.google.com/uc?export=view&amp;id=1xWOXtYaHGTEvLYdqramixNQzKS_cy9GO",image("https://drive.google.com/thumbnail?id=1xWOXtYaHGTEvLYdqramixNQzKS_cy9GO"))</f>
        <v/>
      </c>
      <c r="C280" s="34" t="s">
        <v>540</v>
      </c>
      <c r="D280" s="34" t="s">
        <v>33</v>
      </c>
      <c r="E280" s="32">
        <v>0.0</v>
      </c>
      <c r="F280" s="35">
        <v>0.0</v>
      </c>
      <c r="G280" s="36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ht="187.5" customHeight="1">
      <c r="A281" s="32">
        <v>280.0</v>
      </c>
      <c r="B281" s="33" t="str">
        <f>hyperlink("https://drive.google.com/uc?export=view&amp;id=1z74HkoFjoomPBsbkpXm-doqWppem8wCn",image("https://drive.google.com/thumbnail?id=1z74HkoFjoomPBsbkpXm-doqWppem8wCn"))</f>
        <v/>
      </c>
      <c r="C281" s="34" t="s">
        <v>541</v>
      </c>
      <c r="D281" s="34" t="s">
        <v>492</v>
      </c>
      <c r="E281" s="32">
        <v>0.0</v>
      </c>
      <c r="F281" s="35">
        <v>0.0</v>
      </c>
      <c r="G281" s="36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ht="187.5" customHeight="1">
      <c r="A282" s="1">
        <v>281.0</v>
      </c>
      <c r="B282" s="7" t="str">
        <f>hyperlink("https://drive.google.com/uc?export=view&amp;id=1gnb3sxM2MpCSpaeiyoI3i_eb-QyCke8o",image("https://drive.google.com/thumbnail?id=1gnb3sxM2MpCSpaeiyoI3i_eb-QyCke8o"))</f>
        <v/>
      </c>
      <c r="C282" s="22" t="s">
        <v>542</v>
      </c>
      <c r="D282" s="22" t="s">
        <v>543</v>
      </c>
      <c r="E282" s="1">
        <v>1.0</v>
      </c>
      <c r="F282" s="9">
        <v>1.0</v>
      </c>
      <c r="G282" s="10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87.5" customHeight="1">
      <c r="A283" s="1">
        <v>282.0</v>
      </c>
      <c r="B283" s="7" t="str">
        <f>hyperlink("https://drive.google.com/uc?export=view&amp;id=1bqYspL1z4orUEpZBtZzOg3U1hDGvnQwj",image("https://drive.google.com/thumbnail?id=1bqYspL1z4orUEpZBtZzOg3U1hDGvnQwj"))</f>
        <v/>
      </c>
      <c r="C283" s="8" t="s">
        <v>544</v>
      </c>
      <c r="D283" s="8" t="s">
        <v>545</v>
      </c>
      <c r="E283" s="1">
        <v>0.0</v>
      </c>
      <c r="F283" s="9">
        <v>0.0</v>
      </c>
      <c r="G283" s="10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87.5" customHeight="1">
      <c r="A284" s="23">
        <v>283.0</v>
      </c>
      <c r="B284" s="24" t="str">
        <f>hyperlink("https://drive.google.com/uc?export=view&amp;id=1cRzs3DSfdmsOxb-vjW2V47KR2W89U65I",image("https://drive.google.com/thumbnail?id=1cRzs3DSfdmsOxb-vjW2V47KR2W89U65I"))</f>
        <v/>
      </c>
      <c r="C284" s="25" t="s">
        <v>546</v>
      </c>
      <c r="D284" s="25" t="s">
        <v>547</v>
      </c>
      <c r="E284" s="23">
        <v>0.0</v>
      </c>
      <c r="F284" s="26">
        <v>3.0</v>
      </c>
      <c r="G284" s="27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ht="187.5" customHeight="1">
      <c r="A285" s="17">
        <v>284.0</v>
      </c>
      <c r="B285" s="18" t="str">
        <f>hyperlink("https://drive.google.com/uc?export=view&amp;id=1zuvn3XeeAzgrux_ogtlEkvF-Ktkg6SA1",image("https://drive.google.com/thumbnail?id=1zuvn3XeeAzgrux_ogtlEkvF-Ktkg6SA1"))</f>
        <v/>
      </c>
      <c r="C285" s="19" t="s">
        <v>548</v>
      </c>
      <c r="D285" s="19" t="s">
        <v>549</v>
      </c>
      <c r="E285" s="17">
        <v>2.0</v>
      </c>
      <c r="F285" s="20">
        <v>3.0</v>
      </c>
      <c r="G285" s="21"/>
    </row>
    <row r="286" ht="187.5" customHeight="1">
      <c r="A286" s="1">
        <v>285.0</v>
      </c>
      <c r="B286" s="7" t="str">
        <f>hyperlink("https://drive.google.com/uc?export=view&amp;id=1E-AcxmODv8jhom4Hbpay0qU2qT0EqmxI",image("https://drive.google.com/thumbnail?id=1E-AcxmODv8jhom4Hbpay0qU2qT0EqmxI"))</f>
        <v/>
      </c>
      <c r="C286" s="22" t="s">
        <v>550</v>
      </c>
      <c r="D286" s="22" t="s">
        <v>551</v>
      </c>
      <c r="E286" s="1">
        <v>2.0</v>
      </c>
      <c r="F286" s="9">
        <v>2.0</v>
      </c>
      <c r="G286" s="10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87.5" customHeight="1">
      <c r="A287" s="17">
        <v>286.0</v>
      </c>
      <c r="B287" s="18" t="str">
        <f>hyperlink("https://drive.google.com/uc?export=view&amp;id=1nCLnqksqx4a0zAeLRp5fidcW2CzdHlqo",image("https://drive.google.com/thumbnail?id=1nCLnqksqx4a0zAeLRp5fidcW2CzdHlqo"))</f>
        <v/>
      </c>
      <c r="C287" s="19" t="s">
        <v>552</v>
      </c>
      <c r="D287" s="19" t="s">
        <v>553</v>
      </c>
      <c r="E287" s="17">
        <v>0.0</v>
      </c>
      <c r="F287" s="20">
        <v>0.0</v>
      </c>
      <c r="G287" s="21"/>
    </row>
    <row r="288" ht="187.5" customHeight="1">
      <c r="A288" s="17">
        <v>287.0</v>
      </c>
      <c r="B288" s="18" t="str">
        <f>hyperlink("https://drive.google.com/uc?export=view&amp;id=1x7vaguu9C42a2T3crhtstr_Y1fO-8E2t",image("https://drive.google.com/thumbnail?id=1x7vaguu9C42a2T3crhtstr_Y1fO-8E2t"))</f>
        <v/>
      </c>
      <c r="C288" s="13" t="s">
        <v>554</v>
      </c>
      <c r="D288" s="13" t="s">
        <v>555</v>
      </c>
      <c r="E288" s="17">
        <v>0.0</v>
      </c>
      <c r="F288" s="20">
        <v>1.0</v>
      </c>
      <c r="G288" s="21"/>
    </row>
    <row r="289" ht="187.5" customHeight="1">
      <c r="A289" s="17">
        <v>288.0</v>
      </c>
      <c r="B289" s="18" t="str">
        <f>hyperlink("https://drive.google.com/uc?export=view&amp;id=1XmDrL-3BG2OkVAY3UZ-Kfokvy9NCkVSR",image("https://drive.google.com/thumbnail?id=1XmDrL-3BG2OkVAY3UZ-Kfokvy9NCkVSR"))</f>
        <v/>
      </c>
      <c r="C289" s="13" t="s">
        <v>556</v>
      </c>
      <c r="D289" s="13" t="s">
        <v>557</v>
      </c>
      <c r="E289" s="17">
        <v>0.0</v>
      </c>
      <c r="F289" s="20">
        <v>0.0</v>
      </c>
      <c r="G289" s="21"/>
    </row>
    <row r="290" ht="187.5" customHeight="1">
      <c r="A290" s="1">
        <v>289.0</v>
      </c>
      <c r="B290" s="7" t="str">
        <f>hyperlink("https://drive.google.com/uc?export=view&amp;id=1hHHRWfgROtqlBxqgSPfPv3Zl48qzLKZU",image("https://drive.google.com/thumbnail?id=1hHHRWfgROtqlBxqgSPfPv3Zl48qzLKZU"))</f>
        <v/>
      </c>
      <c r="C290" s="8" t="s">
        <v>558</v>
      </c>
      <c r="D290" s="8" t="s">
        <v>559</v>
      </c>
      <c r="E290" s="1">
        <v>0.0</v>
      </c>
      <c r="F290" s="9">
        <v>0.0</v>
      </c>
      <c r="G290" s="10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87.5" customHeight="1">
      <c r="A291" s="23">
        <v>290.0</v>
      </c>
      <c r="B291" s="24" t="str">
        <f>hyperlink("https://drive.google.com/uc?export=view&amp;id=147UGHGmBl_X7KYIwugf1vUufmGN9dNSo",image("https://drive.google.com/thumbnail?id=147UGHGmBl_X7KYIwugf1vUufmGN9dNSo"))</f>
        <v/>
      </c>
      <c r="C291" s="29" t="s">
        <v>560</v>
      </c>
      <c r="D291" s="29" t="s">
        <v>561</v>
      </c>
      <c r="E291" s="23">
        <v>2.0</v>
      </c>
      <c r="F291" s="26">
        <v>0.0</v>
      </c>
      <c r="G291" s="27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ht="187.5" customHeight="1">
      <c r="A292" s="1">
        <v>291.0</v>
      </c>
      <c r="B292" s="7" t="str">
        <f>hyperlink("https://drive.google.com/uc?export=view&amp;id=1Mo-92yG729wggjE49vg2Xq4RfWxFwNoq",image("https://drive.google.com/thumbnail?id=1Mo-92yG729wggjE49vg2Xq4RfWxFwNoq"))</f>
        <v/>
      </c>
      <c r="C292" s="22" t="s">
        <v>562</v>
      </c>
      <c r="D292" s="22" t="s">
        <v>264</v>
      </c>
      <c r="E292" s="1">
        <v>1.0</v>
      </c>
      <c r="F292" s="9">
        <v>1.0</v>
      </c>
      <c r="G292" s="10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87.5" customHeight="1">
      <c r="A293" s="17">
        <v>292.0</v>
      </c>
      <c r="B293" s="18" t="str">
        <f>hyperlink("https://drive.google.com/uc?export=view&amp;id=1TtxdzVTeMP12S0rvyFfYsLpYQyYN3xyP",image("https://drive.google.com/thumbnail?id=1TtxdzVTeMP12S0rvyFfYsLpYQyYN3xyP"))</f>
        <v/>
      </c>
      <c r="C293" s="19" t="s">
        <v>563</v>
      </c>
      <c r="D293" s="19" t="s">
        <v>564</v>
      </c>
      <c r="E293" s="17">
        <v>2.0</v>
      </c>
      <c r="F293" s="20">
        <v>1.0</v>
      </c>
      <c r="G293" s="21"/>
    </row>
    <row r="294" ht="187.5" customHeight="1">
      <c r="A294" s="1">
        <v>293.0</v>
      </c>
      <c r="B294" s="7" t="str">
        <f>hyperlink("https://drive.google.com/uc?export=view&amp;id=1E_4eGhTIr4t5dAfowV1ebsqGHkTjkvlb",image("https://drive.google.com/thumbnail?id=1E_4eGhTIr4t5dAfowV1ebsqGHkTjkvlb"))</f>
        <v/>
      </c>
      <c r="C294" s="8" t="s">
        <v>565</v>
      </c>
      <c r="D294" s="8" t="s">
        <v>33</v>
      </c>
      <c r="E294" s="1">
        <v>0.0</v>
      </c>
      <c r="F294" s="9">
        <v>0.0</v>
      </c>
      <c r="G294" s="10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87.5" customHeight="1">
      <c r="A295" s="17">
        <v>294.0</v>
      </c>
      <c r="B295" s="18" t="str">
        <f>hyperlink("https://drive.google.com/uc?export=view&amp;id=1AcpbixslAiuxifhfkwpM1yDhU9hXvp8v",image("https://drive.google.com/thumbnail?id=1AcpbixslAiuxifhfkwpM1yDhU9hXvp8v"))</f>
        <v/>
      </c>
      <c r="C295" s="19" t="s">
        <v>566</v>
      </c>
      <c r="D295" s="19" t="s">
        <v>567</v>
      </c>
      <c r="E295" s="17">
        <v>2.0</v>
      </c>
      <c r="F295" s="20">
        <v>3.0</v>
      </c>
      <c r="G295" s="21"/>
    </row>
    <row r="296" ht="187.5" customHeight="1">
      <c r="A296" s="17">
        <v>295.0</v>
      </c>
      <c r="B296" s="18" t="str">
        <f>hyperlink("https://drive.google.com/uc?export=view&amp;id=1p7-TNMB2O216_K_boagWG_NXlAMeZ067",image("https://drive.google.com/thumbnail?id=1p7-TNMB2O216_K_boagWG_NXlAMeZ067"))</f>
        <v/>
      </c>
      <c r="C296" s="13" t="s">
        <v>568</v>
      </c>
      <c r="D296" s="13" t="s">
        <v>569</v>
      </c>
      <c r="E296" s="17">
        <v>0.0</v>
      </c>
      <c r="F296" s="20">
        <v>0.0</v>
      </c>
      <c r="G296" s="21"/>
    </row>
    <row r="297" ht="187.5" customHeight="1">
      <c r="A297" s="17">
        <v>296.0</v>
      </c>
      <c r="B297" s="18" t="str">
        <f>hyperlink("https://drive.google.com/uc?export=view&amp;id=1gFpL4GqsdfHyi_yxg4E_x3mdwHodSAdV",image("https://drive.google.com/thumbnail?id=1gFpL4GqsdfHyi_yxg4E_x3mdwHodSAdV"))</f>
        <v/>
      </c>
      <c r="C297" s="19" t="s">
        <v>570</v>
      </c>
      <c r="D297" s="19" t="s">
        <v>571</v>
      </c>
      <c r="E297" s="17">
        <v>0.0</v>
      </c>
      <c r="F297" s="20">
        <v>0.0</v>
      </c>
      <c r="G297" s="21"/>
    </row>
    <row r="298" ht="187.5" customHeight="1">
      <c r="A298" s="1">
        <v>297.0</v>
      </c>
      <c r="B298" s="7" t="str">
        <f>hyperlink("https://drive.google.com/uc?export=view&amp;id=1dpKzq9UjTh7awf5tZfOGAZVH7Duk2quj",image("https://drive.google.com/thumbnail?id=1dpKzq9UjTh7awf5tZfOGAZVH7Duk2quj"))</f>
        <v/>
      </c>
      <c r="C298" s="8" t="s">
        <v>572</v>
      </c>
      <c r="D298" s="8" t="s">
        <v>573</v>
      </c>
      <c r="E298" s="1">
        <v>0.0</v>
      </c>
      <c r="F298" s="9">
        <v>0.0</v>
      </c>
      <c r="G298" s="10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87.5" customHeight="1">
      <c r="A299" s="17">
        <v>298.0</v>
      </c>
      <c r="B299" s="18" t="str">
        <f>hyperlink("https://drive.google.com/uc?export=view&amp;id=1X-CqkRNcRE1aJ8vfVvfcgJ6gGLB6wrh2",image("https://drive.google.com/thumbnail?id=1X-CqkRNcRE1aJ8vfVvfcgJ6gGLB6wrh2"))</f>
        <v/>
      </c>
      <c r="C299" s="13" t="s">
        <v>574</v>
      </c>
      <c r="D299" s="13" t="s">
        <v>575</v>
      </c>
      <c r="E299" s="17">
        <v>0.0</v>
      </c>
      <c r="F299" s="20">
        <v>0.0</v>
      </c>
      <c r="G299" s="21"/>
    </row>
    <row r="300" ht="187.5" customHeight="1">
      <c r="A300" s="17">
        <v>299.0</v>
      </c>
      <c r="B300" s="18" t="str">
        <f>hyperlink("https://drive.google.com/uc?export=view&amp;id=1NESHERBAvV5x7cldgr3NvwPv6Pb3KHZq",image("https://drive.google.com/thumbnail?id=1NESHERBAvV5x7cldgr3NvwPv6Pb3KHZq"))</f>
        <v/>
      </c>
      <c r="C300" s="13" t="s">
        <v>576</v>
      </c>
      <c r="D300" s="13" t="s">
        <v>577</v>
      </c>
      <c r="E300" s="17">
        <v>0.0</v>
      </c>
      <c r="F300" s="20">
        <v>0.0</v>
      </c>
      <c r="G300" s="21"/>
    </row>
    <row r="301" ht="187.5" customHeight="1">
      <c r="A301" s="1">
        <v>300.0</v>
      </c>
      <c r="B301" s="7" t="str">
        <f>hyperlink("https://drive.google.com/uc?export=view&amp;id=1hFN5YlAZv_f7utNY1C-k67YrWMeCh3nr",image("https://drive.google.com/thumbnail?id=1hFN5YlAZv_f7utNY1C-k67YrWMeCh3nr"))</f>
        <v/>
      </c>
      <c r="C301" s="8" t="s">
        <v>578</v>
      </c>
      <c r="D301" s="8" t="s">
        <v>579</v>
      </c>
      <c r="E301" s="1">
        <v>0.0</v>
      </c>
      <c r="F301" s="9">
        <v>0.0</v>
      </c>
      <c r="G301" s="10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87.5" customHeight="1">
      <c r="A302" s="17">
        <v>301.0</v>
      </c>
      <c r="B302" s="18" t="str">
        <f>hyperlink("https://drive.google.com/uc?export=view&amp;id=1aNylJI06dT-7coMEYjnlSZC23uusDUUE",image("https://drive.google.com/thumbnail?id=1aNylJI06dT-7coMEYjnlSZC23uusDUUE"))</f>
        <v/>
      </c>
      <c r="C302" s="19" t="s">
        <v>580</v>
      </c>
      <c r="D302" s="19" t="s">
        <v>581</v>
      </c>
      <c r="E302" s="17">
        <v>2.0</v>
      </c>
      <c r="F302" s="20">
        <v>1.0</v>
      </c>
      <c r="G302" s="21"/>
    </row>
    <row r="303" ht="187.5" customHeight="1">
      <c r="A303" s="17">
        <v>302.0</v>
      </c>
      <c r="B303" s="18" t="str">
        <f>hyperlink("https://drive.google.com/uc?export=view&amp;id=12MdwYw1djbm835ySY9i3osaHpQlooh6R",image("https://drive.google.com/thumbnail?id=12MdwYw1djbm835ySY9i3osaHpQlooh6R"))</f>
        <v/>
      </c>
      <c r="C303" s="13" t="s">
        <v>582</v>
      </c>
      <c r="D303" s="13" t="s">
        <v>583</v>
      </c>
      <c r="E303" s="17">
        <v>0.0</v>
      </c>
      <c r="F303" s="20">
        <v>1.0</v>
      </c>
      <c r="G303" s="21"/>
    </row>
    <row r="304" ht="187.5" customHeight="1">
      <c r="A304" s="23">
        <v>303.0</v>
      </c>
      <c r="B304" s="24" t="str">
        <f>hyperlink("https://drive.google.com/uc?export=view&amp;id=13t1iDnU2yvfb1sP0EfudHEHJyuLhXNqy",image("https://drive.google.com/thumbnail?id=13t1iDnU2yvfb1sP0EfudHEHJyuLhXNqy"))</f>
        <v/>
      </c>
      <c r="C304" s="29" t="s">
        <v>584</v>
      </c>
      <c r="D304" s="29" t="s">
        <v>585</v>
      </c>
      <c r="E304" s="23">
        <v>1.0</v>
      </c>
      <c r="F304" s="26">
        <v>0.0</v>
      </c>
      <c r="G304" s="27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ht="187.5" customHeight="1">
      <c r="A305" s="1">
        <v>304.0</v>
      </c>
      <c r="B305" s="7" t="str">
        <f>hyperlink("https://drive.google.com/uc?export=view&amp;id=1LmOgWaHGr4DLxCP7bLRhgCUqYKS7CjXd",image("https://drive.google.com/thumbnail?id=1LmOgWaHGr4DLxCP7bLRhgCUqYKS7CjXd"))</f>
        <v/>
      </c>
      <c r="C305" s="8" t="s">
        <v>586</v>
      </c>
      <c r="D305" s="8" t="s">
        <v>587</v>
      </c>
      <c r="E305" s="1">
        <v>0.0</v>
      </c>
      <c r="F305" s="9">
        <v>0.0</v>
      </c>
      <c r="G305" s="10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87.5" customHeight="1">
      <c r="A306" s="1">
        <v>305.0</v>
      </c>
      <c r="B306" s="7" t="str">
        <f>hyperlink("https://drive.google.com/uc?export=view&amp;id=1eRcMMd9HWau_lad70QGMRMne9GAuIyRW",image("https://drive.google.com/thumbnail?id=1eRcMMd9HWau_lad70QGMRMne9GAuIyRW"))</f>
        <v/>
      </c>
      <c r="C306" s="8" t="s">
        <v>588</v>
      </c>
      <c r="D306" s="8" t="s">
        <v>589</v>
      </c>
      <c r="E306" s="1">
        <v>0.0</v>
      </c>
      <c r="F306" s="9">
        <v>0.0</v>
      </c>
      <c r="G306" s="10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87.5" customHeight="1">
      <c r="A307" s="17">
        <v>306.0</v>
      </c>
      <c r="B307" s="18" t="str">
        <f>hyperlink("https://drive.google.com/uc?export=view&amp;id=1qA48yQ-GS_FMATef5TfGYqmXPnuDX2bw",image("https://drive.google.com/thumbnail?id=1qA48yQ-GS_FMATef5TfGYqmXPnuDX2bw"))</f>
        <v/>
      </c>
      <c r="C307" s="19" t="s">
        <v>590</v>
      </c>
      <c r="D307" s="19" t="s">
        <v>591</v>
      </c>
      <c r="E307" s="17">
        <v>2.0</v>
      </c>
      <c r="F307" s="20">
        <v>3.0</v>
      </c>
      <c r="G307" s="21"/>
    </row>
    <row r="308" ht="187.5" customHeight="1">
      <c r="A308" s="1">
        <v>307.0</v>
      </c>
      <c r="B308" s="7" t="str">
        <f>hyperlink("https://drive.google.com/uc?export=view&amp;id=1gMS5lIe-tqjvos-_-Sl8n-axoVywGbiD",image("https://drive.google.com/thumbnail?id=1gMS5lIe-tqjvos-_-Sl8n-axoVywGbiD"))</f>
        <v/>
      </c>
      <c r="C308" s="8" t="s">
        <v>592</v>
      </c>
      <c r="D308" s="8" t="s">
        <v>593</v>
      </c>
      <c r="E308" s="1">
        <v>0.0</v>
      </c>
      <c r="F308" s="9">
        <v>0.0</v>
      </c>
      <c r="G308" s="10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87.5" customHeight="1">
      <c r="A309" s="17">
        <v>308.0</v>
      </c>
      <c r="B309" s="18" t="str">
        <f>hyperlink("https://drive.google.com/uc?export=view&amp;id=1mI5Y-_w63t_gYeAAKhPncyEoLl6Ke3uD",image("https://drive.google.com/thumbnail?id=1mI5Y-_w63t_gYeAAKhPncyEoLl6Ke3uD"))</f>
        <v/>
      </c>
      <c r="C309" s="19" t="s">
        <v>594</v>
      </c>
      <c r="D309" s="19" t="s">
        <v>595</v>
      </c>
      <c r="E309" s="17">
        <v>1.0</v>
      </c>
      <c r="F309" s="20">
        <v>0.0</v>
      </c>
      <c r="G309" s="21"/>
    </row>
    <row r="310" ht="187.5" customHeight="1">
      <c r="A310" s="1">
        <v>309.0</v>
      </c>
      <c r="B310" s="7" t="str">
        <f>hyperlink("https://drive.google.com/uc?export=view&amp;id=18W1bqwB1jbJ1I6o_iCqzQlj6qupT4hDx",image("https://drive.google.com/thumbnail?id=18W1bqwB1jbJ1I6o_iCqzQlj6qupT4hDx"))</f>
        <v/>
      </c>
      <c r="C310" s="8" t="s">
        <v>596</v>
      </c>
      <c r="D310" s="8" t="s">
        <v>597</v>
      </c>
      <c r="E310" s="1">
        <v>1.0</v>
      </c>
      <c r="F310" s="9">
        <v>1.0</v>
      </c>
      <c r="G310" s="10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87.5" customHeight="1">
      <c r="A311" s="1">
        <v>310.0</v>
      </c>
      <c r="B311" s="7" t="str">
        <f>hyperlink("https://drive.google.com/uc?export=view&amp;id=19PJZ95S8z-v1BeM-ewICOXcFsv-J3ejF",image("https://drive.google.com/thumbnail?id=19PJZ95S8z-v1BeM-ewICOXcFsv-J3ejF"))</f>
        <v/>
      </c>
      <c r="C311" s="8" t="s">
        <v>598</v>
      </c>
      <c r="D311" s="8" t="s">
        <v>599</v>
      </c>
      <c r="E311" s="1">
        <v>0.0</v>
      </c>
      <c r="F311" s="9">
        <v>0.0</v>
      </c>
      <c r="G311" s="10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87.5" customHeight="1">
      <c r="A312" s="17">
        <v>311.0</v>
      </c>
      <c r="B312" s="18" t="str">
        <f>hyperlink("https://drive.google.com/uc?export=view&amp;id=1BujV0Z11uq0JRl6QET1i3EXaopQUZgUq",image("https://drive.google.com/thumbnail?id=1BujV0Z11uq0JRl6QET1i3EXaopQUZgUq"))</f>
        <v/>
      </c>
      <c r="C312" s="13" t="s">
        <v>600</v>
      </c>
      <c r="D312" s="13" t="s">
        <v>601</v>
      </c>
      <c r="E312" s="17">
        <v>0.0</v>
      </c>
      <c r="F312" s="20">
        <v>0.0</v>
      </c>
      <c r="G312" s="21"/>
    </row>
    <row r="313" ht="187.5" customHeight="1">
      <c r="A313" s="17">
        <v>312.0</v>
      </c>
      <c r="B313" s="18" t="str">
        <f>hyperlink("https://drive.google.com/uc?export=view&amp;id=1gebUhhM0iqhAGCfoa-9N5tOkgQEOwCdc",image("https://drive.google.com/thumbnail?id=1gebUhhM0iqhAGCfoa-9N5tOkgQEOwCdc"))</f>
        <v/>
      </c>
      <c r="C313" s="19" t="s">
        <v>602</v>
      </c>
      <c r="D313" s="19" t="s">
        <v>603</v>
      </c>
      <c r="E313" s="17">
        <v>1.0</v>
      </c>
      <c r="F313" s="20">
        <v>1.0</v>
      </c>
      <c r="G313" s="21"/>
    </row>
    <row r="314" ht="187.5" customHeight="1">
      <c r="A314" s="17">
        <v>313.0</v>
      </c>
      <c r="B314" s="18" t="str">
        <f>hyperlink("https://drive.google.com/uc?export=view&amp;id=1GveYFhMqAz9LNwqn7A43aEmVbTmTXJty",image("https://drive.google.com/thumbnail?id=1GveYFhMqAz9LNwqn7A43aEmVbTmTXJty"))</f>
        <v/>
      </c>
      <c r="C314" s="19" t="s">
        <v>604</v>
      </c>
      <c r="D314" s="19" t="s">
        <v>605</v>
      </c>
      <c r="E314" s="17">
        <v>2.0</v>
      </c>
      <c r="F314" s="20">
        <v>2.0</v>
      </c>
      <c r="G314" s="21"/>
    </row>
    <row r="315" ht="187.5" customHeight="1">
      <c r="A315" s="17">
        <v>314.0</v>
      </c>
      <c r="B315" s="18" t="str">
        <f>hyperlink("https://drive.google.com/uc?export=view&amp;id=1qCEgrfFsVgNELP048IgxfCJYkLxWfvQp",image("https://drive.google.com/thumbnail?id=1qCEgrfFsVgNELP048IgxfCJYkLxWfvQp"))</f>
        <v/>
      </c>
      <c r="C315" s="13" t="s">
        <v>606</v>
      </c>
      <c r="D315" s="13" t="s">
        <v>607</v>
      </c>
      <c r="E315" s="17">
        <v>0.0</v>
      </c>
      <c r="F315" s="20">
        <v>0.0</v>
      </c>
      <c r="G315" s="21"/>
    </row>
    <row r="316" ht="187.5" customHeight="1">
      <c r="A316" s="17">
        <v>315.0</v>
      </c>
      <c r="B316" s="18" t="str">
        <f>hyperlink("https://drive.google.com/uc?export=view&amp;id=1ZkFqtFiBidaesS8kNcfRxOUOnJr6mvso",image("https://drive.google.com/thumbnail?id=1ZkFqtFiBidaesS8kNcfRxOUOnJr6mvso"))</f>
        <v/>
      </c>
      <c r="C316" s="19" t="s">
        <v>608</v>
      </c>
      <c r="D316" s="19" t="s">
        <v>609</v>
      </c>
      <c r="E316" s="17">
        <v>0.0</v>
      </c>
      <c r="F316" s="20">
        <v>0.0</v>
      </c>
      <c r="G316" s="21"/>
    </row>
    <row r="317" ht="187.5" customHeight="1">
      <c r="A317" s="17">
        <v>316.0</v>
      </c>
      <c r="B317" s="18" t="str">
        <f>hyperlink("https://drive.google.com/uc?export=view&amp;id=1aEUYe_GBhUqAor9VoD2ooErCbighb9M5",image("https://drive.google.com/thumbnail?id=1aEUYe_GBhUqAor9VoD2ooErCbighb9M5"))</f>
        <v/>
      </c>
      <c r="C317" s="38" t="s">
        <v>610</v>
      </c>
      <c r="D317" s="19" t="s">
        <v>569</v>
      </c>
      <c r="E317" s="17">
        <v>1.0</v>
      </c>
      <c r="F317" s="20">
        <v>0.0</v>
      </c>
      <c r="G317" s="21"/>
    </row>
    <row r="318" ht="187.5" customHeight="1">
      <c r="A318" s="1">
        <v>317.0</v>
      </c>
      <c r="B318" s="7" t="str">
        <f>hyperlink("https://drive.google.com/uc?export=view&amp;id=1e8RGeq_cFd7vShNxhTl8rZyYdicleXKf",image("https://drive.google.com/thumbnail?id=1e8RGeq_cFd7vShNxhTl8rZyYdicleXKf"))</f>
        <v/>
      </c>
      <c r="C318" s="22" t="s">
        <v>611</v>
      </c>
      <c r="D318" s="22" t="s">
        <v>612</v>
      </c>
      <c r="E318" s="1">
        <v>0.0</v>
      </c>
      <c r="F318" s="9">
        <v>0.0</v>
      </c>
      <c r="G318" s="10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87.5" customHeight="1">
      <c r="A319" s="1">
        <v>318.0</v>
      </c>
      <c r="B319" s="7" t="str">
        <f>hyperlink("https://drive.google.com/uc?export=view&amp;id=1Y_0nFJDFotc5CR6kNQS1M6SjtfFYM-bh",image("https://drive.google.com/thumbnail?id=1Y_0nFJDFotc5CR6kNQS1M6SjtfFYM-bh"))</f>
        <v/>
      </c>
      <c r="C319" s="8" t="s">
        <v>613</v>
      </c>
      <c r="D319" s="8" t="s">
        <v>614</v>
      </c>
      <c r="E319" s="1">
        <v>0.0</v>
      </c>
      <c r="F319" s="9">
        <v>0.0</v>
      </c>
      <c r="G319" s="10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87.5" customHeight="1">
      <c r="A320" s="1">
        <v>319.0</v>
      </c>
      <c r="B320" s="7" t="str">
        <f>hyperlink("https://drive.google.com/uc?export=view&amp;id=1-_9wwO4OrLiPIuJztz40GMM7aALPPsyp",image("https://drive.google.com/thumbnail?id=1-_9wwO4OrLiPIuJztz40GMM7aALPPsyp"))</f>
        <v/>
      </c>
      <c r="C320" s="8" t="s">
        <v>615</v>
      </c>
      <c r="D320" s="8" t="s">
        <v>616</v>
      </c>
      <c r="E320" s="1">
        <v>0.0</v>
      </c>
      <c r="F320" s="9">
        <v>0.0</v>
      </c>
      <c r="G320" s="10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87.5" customHeight="1">
      <c r="A321" s="17">
        <v>320.0</v>
      </c>
      <c r="B321" s="18" t="str">
        <f>hyperlink("https://drive.google.com/uc?export=view&amp;id=17iq59t-BSed6CMXpZ9SJHnuKtXRbOFku",image("https://drive.google.com/thumbnail?id=17iq59t-BSed6CMXpZ9SJHnuKtXRbOFku"))</f>
        <v/>
      </c>
      <c r="C321" s="19" t="s">
        <v>617</v>
      </c>
      <c r="D321" s="19" t="s">
        <v>618</v>
      </c>
      <c r="E321" s="17">
        <v>2.0</v>
      </c>
      <c r="F321" s="20">
        <v>3.0</v>
      </c>
      <c r="G321" s="21"/>
    </row>
    <row r="322" ht="187.5" customHeight="1">
      <c r="A322" s="1">
        <v>321.0</v>
      </c>
      <c r="B322" s="7" t="str">
        <f>hyperlink("https://drive.google.com/uc?export=view&amp;id=1lpbzm6bHA6CPgdHMOUzoo2WAEx1C1hgn",image("https://drive.google.com/thumbnail?id=1lpbzm6bHA6CPgdHMOUzoo2WAEx1C1hgn"))</f>
        <v/>
      </c>
      <c r="C322" s="22" t="s">
        <v>619</v>
      </c>
      <c r="D322" s="22" t="s">
        <v>620</v>
      </c>
      <c r="E322" s="1">
        <v>0.0</v>
      </c>
      <c r="F322" s="9">
        <v>0.0</v>
      </c>
      <c r="G322" s="10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87.5" customHeight="1">
      <c r="A323" s="17">
        <v>322.0</v>
      </c>
      <c r="B323" s="18" t="str">
        <f>hyperlink("https://drive.google.com/uc?export=view&amp;id=1bmI4vQ_JPd_Hqngwcd0BWhO0ApC94-cQ",image("https://drive.google.com/thumbnail?id=1bmI4vQ_JPd_Hqngwcd0BWhO0ApC94-cQ"))</f>
        <v/>
      </c>
      <c r="C323" s="19" t="s">
        <v>621</v>
      </c>
      <c r="D323" s="19" t="s">
        <v>622</v>
      </c>
      <c r="E323" s="17">
        <v>0.0</v>
      </c>
      <c r="F323" s="20">
        <v>0.0</v>
      </c>
      <c r="G323" s="21"/>
    </row>
    <row r="324" ht="187.5" customHeight="1">
      <c r="A324" s="1">
        <v>323.0</v>
      </c>
      <c r="B324" s="7" t="str">
        <f>hyperlink("https://drive.google.com/uc?export=view&amp;id=1f37j-jCktYBSfaG1zT4lLeGUDCs_gTP9",image("https://drive.google.com/thumbnail?id=1f37j-jCktYBSfaG1zT4lLeGUDCs_gTP9"))</f>
        <v/>
      </c>
      <c r="C324" s="8" t="s">
        <v>623</v>
      </c>
      <c r="D324" s="8" t="s">
        <v>624</v>
      </c>
      <c r="E324" s="1">
        <v>0.0</v>
      </c>
      <c r="F324" s="9">
        <v>0.0</v>
      </c>
      <c r="G324" s="10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87.5" customHeight="1">
      <c r="A325" s="1">
        <v>324.0</v>
      </c>
      <c r="B325" s="7" t="str">
        <f>hyperlink("https://drive.google.com/uc?export=view&amp;id=1ml_rBdFeU7K5_Wx_auOt2CisG-5wd10L",image("https://drive.google.com/thumbnail?id=1ml_rBdFeU7K5_Wx_auOt2CisG-5wd10L"))</f>
        <v/>
      </c>
      <c r="C325" s="22" t="s">
        <v>625</v>
      </c>
      <c r="D325" s="22" t="s">
        <v>626</v>
      </c>
      <c r="E325" s="1">
        <v>2.0</v>
      </c>
      <c r="F325" s="9">
        <v>2.0</v>
      </c>
      <c r="G325" s="10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87.5" customHeight="1">
      <c r="A326" s="17">
        <v>325.0</v>
      </c>
      <c r="B326" s="18" t="str">
        <f>hyperlink("https://drive.google.com/uc?export=view&amp;id=1E7AQFYG7cjlEhKv3-Y0qxJkAOyUZJgKQ",image("https://drive.google.com/thumbnail?id=1E7AQFYG7cjlEhKv3-Y0qxJkAOyUZJgKQ"))</f>
        <v/>
      </c>
      <c r="C326" s="13" t="s">
        <v>627</v>
      </c>
      <c r="D326" s="13" t="s">
        <v>628</v>
      </c>
      <c r="E326" s="17">
        <v>0.0</v>
      </c>
      <c r="F326" s="20">
        <v>0.0</v>
      </c>
      <c r="G326" s="21"/>
    </row>
    <row r="327" ht="187.5" customHeight="1">
      <c r="A327" s="1">
        <v>326.0</v>
      </c>
      <c r="B327" s="7" t="str">
        <f>hyperlink("https://drive.google.com/uc?export=view&amp;id=1sVSa3p3AoP44C-lJrqKpGCodc0cSTKvV",image("https://drive.google.com/thumbnail?id=1sVSa3p3AoP44C-lJrqKpGCodc0cSTKvV"))</f>
        <v/>
      </c>
      <c r="C327" s="8" t="s">
        <v>629</v>
      </c>
      <c r="D327" s="8" t="s">
        <v>630</v>
      </c>
      <c r="E327" s="1">
        <v>0.0</v>
      </c>
      <c r="F327" s="9">
        <v>0.0</v>
      </c>
      <c r="G327" s="10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87.5" customHeight="1">
      <c r="A328" s="1">
        <v>327.0</v>
      </c>
      <c r="B328" s="7" t="str">
        <f>hyperlink("https://drive.google.com/uc?export=view&amp;id=1bCfgBS9KupxCx7wEB0o3iEDymgBORZ7I",image("https://drive.google.com/thumbnail?id=1bCfgBS9KupxCx7wEB0o3iEDymgBORZ7I"))</f>
        <v/>
      </c>
      <c r="C328" s="8" t="s">
        <v>631</v>
      </c>
      <c r="D328" s="8" t="s">
        <v>632</v>
      </c>
      <c r="E328" s="1">
        <v>0.0</v>
      </c>
      <c r="F328" s="9">
        <v>0.0</v>
      </c>
      <c r="G328" s="10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87.5" customHeight="1">
      <c r="A329" s="17">
        <v>328.0</v>
      </c>
      <c r="B329" s="18" t="str">
        <f>hyperlink("https://drive.google.com/uc?export=view&amp;id=1US0Y_8pp_tK9eJ_Z8I3Lr_gAOCuuVoMG",image("https://drive.google.com/thumbnail?id=1US0Y_8pp_tK9eJ_Z8I3Lr_gAOCuuVoMG"))</f>
        <v/>
      </c>
      <c r="C329" s="19" t="s">
        <v>633</v>
      </c>
      <c r="D329" s="19" t="s">
        <v>634</v>
      </c>
      <c r="E329" s="17">
        <v>1.0</v>
      </c>
      <c r="F329" s="20">
        <v>0.0</v>
      </c>
      <c r="G329" s="21"/>
    </row>
    <row r="330" ht="187.5" customHeight="1">
      <c r="A330" s="17">
        <v>329.0</v>
      </c>
      <c r="B330" s="18" t="str">
        <f>hyperlink("https://drive.google.com/uc?export=view&amp;id=1hZMFkaiAgM_r1gzc-4FOXcNPfQ0gnZN5",image("https://drive.google.com/thumbnail?id=1hZMFkaiAgM_r1gzc-4FOXcNPfQ0gnZN5"))</f>
        <v/>
      </c>
      <c r="C330" s="19" t="s">
        <v>635</v>
      </c>
      <c r="D330" s="19" t="s">
        <v>636</v>
      </c>
      <c r="E330" s="17">
        <v>1.0</v>
      </c>
      <c r="F330" s="20">
        <v>0.0</v>
      </c>
      <c r="G330" s="21"/>
    </row>
    <row r="331" ht="187.5" customHeight="1">
      <c r="A331" s="17">
        <v>330.0</v>
      </c>
      <c r="B331" s="18" t="str">
        <f>hyperlink("https://drive.google.com/uc?export=view&amp;id=1VU7KGPf-OK1im_sLSzWDpS-pAlwS6gdE",image("https://drive.google.com/thumbnail?id=1VU7KGPf-OK1im_sLSzWDpS-pAlwS6gdE"))</f>
        <v/>
      </c>
      <c r="C331" s="19" t="s">
        <v>637</v>
      </c>
      <c r="D331" s="19" t="s">
        <v>638</v>
      </c>
      <c r="E331" s="17">
        <v>0.0</v>
      </c>
      <c r="F331" s="20">
        <v>0.0</v>
      </c>
      <c r="G331" s="21"/>
    </row>
    <row r="332" ht="187.5" customHeight="1">
      <c r="A332" s="17">
        <v>331.0</v>
      </c>
      <c r="B332" s="18" t="str">
        <f>hyperlink("https://drive.google.com/uc?export=view&amp;id=1VpQyhIxvgTvVyzUV_UPRU08fgNRDwfVH",image("https://drive.google.com/thumbnail?id=1VpQyhIxvgTvVyzUV_UPRU08fgNRDwfVH"))</f>
        <v/>
      </c>
      <c r="C332" s="19" t="s">
        <v>639</v>
      </c>
      <c r="D332" s="19" t="s">
        <v>640</v>
      </c>
      <c r="E332" s="17">
        <v>0.0</v>
      </c>
      <c r="F332" s="20">
        <v>0.0</v>
      </c>
      <c r="G332" s="21"/>
    </row>
    <row r="333" ht="187.5" customHeight="1">
      <c r="A333" s="17">
        <v>332.0</v>
      </c>
      <c r="B333" s="18" t="str">
        <f>hyperlink("https://drive.google.com/uc?export=view&amp;id=1IeAW7Gi22es9wJcrwqkMZ7wt9YPsAaoE",image("https://drive.google.com/thumbnail?id=1IeAW7Gi22es9wJcrwqkMZ7wt9YPsAaoE"))</f>
        <v/>
      </c>
      <c r="C333" s="13" t="s">
        <v>641</v>
      </c>
      <c r="D333" s="13" t="s">
        <v>642</v>
      </c>
      <c r="E333" s="17">
        <v>0.0</v>
      </c>
      <c r="F333" s="20">
        <v>0.0</v>
      </c>
      <c r="G333" s="21"/>
    </row>
    <row r="334" ht="187.5" customHeight="1">
      <c r="A334" s="1">
        <v>333.0</v>
      </c>
      <c r="B334" s="7" t="str">
        <f>hyperlink("https://drive.google.com/uc?export=view&amp;id=1nSvtC-KuctKEUlSSav0tbyP9KNkDS_PM",image("https://drive.google.com/thumbnail?id=1nSvtC-KuctKEUlSSav0tbyP9KNkDS_PM"))</f>
        <v/>
      </c>
      <c r="C334" s="8" t="s">
        <v>643</v>
      </c>
      <c r="D334" s="8" t="s">
        <v>644</v>
      </c>
      <c r="E334" s="1">
        <v>0.0</v>
      </c>
      <c r="F334" s="9">
        <v>0.0</v>
      </c>
      <c r="G334" s="10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87.5" customHeight="1">
      <c r="A335" s="1">
        <v>334.0</v>
      </c>
      <c r="B335" s="7" t="str">
        <f>hyperlink("https://drive.google.com/uc?export=view&amp;id=1E_iRRVkKs4aNGIeEYWTWbU4N6r7A3oN_",image("https://drive.google.com/thumbnail?id=1E_iRRVkKs4aNGIeEYWTWbU4N6r7A3oN_"))</f>
        <v/>
      </c>
      <c r="C335" s="22" t="s">
        <v>645</v>
      </c>
      <c r="D335" s="22" t="s">
        <v>646</v>
      </c>
      <c r="E335" s="1">
        <v>2.0</v>
      </c>
      <c r="F335" s="9">
        <v>2.0</v>
      </c>
      <c r="G335" s="10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87.5" customHeight="1">
      <c r="A336" s="17">
        <v>335.0</v>
      </c>
      <c r="B336" s="18" t="str">
        <f>hyperlink("https://drive.google.com/uc?export=view&amp;id=1ZzjQ5ihT4hqVkoaRVI_VZqhXnAsH9qDi",image("https://drive.google.com/thumbnail?id=1ZzjQ5ihT4hqVkoaRVI_VZqhXnAsH9qDi"))</f>
        <v/>
      </c>
      <c r="C336" s="19" t="s">
        <v>647</v>
      </c>
      <c r="D336" s="19" t="s">
        <v>648</v>
      </c>
      <c r="E336" s="17">
        <v>2.0</v>
      </c>
      <c r="F336" s="20">
        <v>0.0</v>
      </c>
      <c r="G336" s="21"/>
    </row>
    <row r="337" ht="187.5" customHeight="1">
      <c r="A337" s="17">
        <v>336.0</v>
      </c>
      <c r="B337" s="18" t="str">
        <f>hyperlink("https://drive.google.com/uc?export=view&amp;id=1LVZ3PLbNen71wFS3Pmq0H63j-S-5eCKF",image("https://drive.google.com/thumbnail?id=1LVZ3PLbNen71wFS3Pmq0H63j-S-5eCKF"))</f>
        <v/>
      </c>
      <c r="C337" s="19" t="s">
        <v>649</v>
      </c>
      <c r="D337" s="19" t="s">
        <v>650</v>
      </c>
      <c r="E337" s="17">
        <v>2.0</v>
      </c>
      <c r="F337" s="20">
        <v>3.0</v>
      </c>
      <c r="G337" s="21"/>
    </row>
    <row r="338" ht="187.5" customHeight="1">
      <c r="A338" s="17">
        <v>337.0</v>
      </c>
      <c r="B338" s="18" t="str">
        <f>hyperlink("https://drive.google.com/uc?export=view&amp;id=1ZjbgbBxQp_zVw2wb2UECxfGCqhNA6Cri",image("https://drive.google.com/thumbnail?id=1ZjbgbBxQp_zVw2wb2UECxfGCqhNA6Cri"))</f>
        <v/>
      </c>
      <c r="C338" s="19" t="s">
        <v>651</v>
      </c>
      <c r="D338" s="19" t="s">
        <v>652</v>
      </c>
      <c r="E338" s="17">
        <v>1.0</v>
      </c>
      <c r="F338" s="20">
        <v>0.0</v>
      </c>
      <c r="G338" s="21"/>
    </row>
    <row r="339" ht="187.5" customHeight="1">
      <c r="A339" s="1">
        <v>338.0</v>
      </c>
      <c r="B339" s="7" t="str">
        <f>hyperlink("https://drive.google.com/uc?export=view&amp;id=1MV0EeIYTrJ-E3SxW3CxlUaDus5FeBIP7",image("https://drive.google.com/thumbnail?id=1MV0EeIYTrJ-E3SxW3CxlUaDus5FeBIP7"))</f>
        <v/>
      </c>
      <c r="C339" s="8" t="s">
        <v>653</v>
      </c>
      <c r="D339" s="8" t="s">
        <v>654</v>
      </c>
      <c r="E339" s="1">
        <v>0.0</v>
      </c>
      <c r="F339" s="9">
        <v>0.0</v>
      </c>
      <c r="G339" s="10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87.5" customHeight="1">
      <c r="A340" s="17">
        <v>339.0</v>
      </c>
      <c r="B340" s="18" t="str">
        <f>hyperlink("https://drive.google.com/uc?export=view&amp;id=1MksXofl15AnoLPICGu7azAGMIDfHeRvj",image("https://drive.google.com/thumbnail?id=1MksXofl15AnoLPICGu7azAGMIDfHeRvj"))</f>
        <v/>
      </c>
      <c r="C340" s="13" t="s">
        <v>655</v>
      </c>
      <c r="D340" s="13" t="s">
        <v>656</v>
      </c>
      <c r="E340" s="17">
        <v>0.0</v>
      </c>
      <c r="F340" s="20">
        <v>0.0</v>
      </c>
      <c r="G340" s="21"/>
    </row>
    <row r="341" ht="187.5" customHeight="1">
      <c r="A341" s="1">
        <v>340.0</v>
      </c>
      <c r="B341" s="7" t="str">
        <f>hyperlink("https://drive.google.com/uc?export=view&amp;id=1_IyWxhR2nP7akMMTuCkJj3PVh8uRCU15",image("https://drive.google.com/thumbnail?id=1_IyWxhR2nP7akMMTuCkJj3PVh8uRCU15"))</f>
        <v/>
      </c>
      <c r="C341" s="8" t="s">
        <v>657</v>
      </c>
      <c r="D341" s="8" t="s">
        <v>658</v>
      </c>
      <c r="E341" s="1">
        <v>0.0</v>
      </c>
      <c r="F341" s="9">
        <v>0.0</v>
      </c>
      <c r="G341" s="10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87.5" customHeight="1">
      <c r="A342" s="1">
        <v>341.0</v>
      </c>
      <c r="B342" s="7" t="str">
        <f>hyperlink("https://drive.google.com/uc?export=view&amp;id=1Uos8cOhQ-2kRqZvIjf780lqg5RS6AYue",image("https://drive.google.com/thumbnail?id=1Uos8cOhQ-2kRqZvIjf780lqg5RS6AYue"))</f>
        <v/>
      </c>
      <c r="C342" s="8" t="s">
        <v>659</v>
      </c>
      <c r="D342" s="8" t="s">
        <v>660</v>
      </c>
      <c r="E342" s="1">
        <v>0.0</v>
      </c>
      <c r="F342" s="9">
        <v>0.0</v>
      </c>
      <c r="G342" s="10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87.5" customHeight="1">
      <c r="A343" s="1">
        <v>342.0</v>
      </c>
      <c r="B343" s="7" t="str">
        <f>hyperlink("https://drive.google.com/uc?export=view&amp;id=1-hdlKXXFJNp-VR2ryx6fTiEh6vz7GtPl",image("https://drive.google.com/thumbnail?id=1-hdlKXXFJNp-VR2ryx6fTiEh6vz7GtPl"))</f>
        <v/>
      </c>
      <c r="C343" s="8" t="s">
        <v>661</v>
      </c>
      <c r="D343" s="8" t="s">
        <v>662</v>
      </c>
      <c r="E343" s="1">
        <v>0.0</v>
      </c>
      <c r="F343" s="9">
        <v>0.0</v>
      </c>
      <c r="G343" s="10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87.5" customHeight="1">
      <c r="A344" s="17">
        <v>343.0</v>
      </c>
      <c r="B344" s="18" t="str">
        <f>hyperlink("https://drive.google.com/uc?export=view&amp;id=1Vj75qG7NAwXjcMzvhKGgyHRAf-8vzBRT",image("https://drive.google.com/thumbnail?id=1Vj75qG7NAwXjcMzvhKGgyHRAf-8vzBRT"))</f>
        <v/>
      </c>
      <c r="C344" s="19" t="s">
        <v>663</v>
      </c>
      <c r="D344" s="19" t="s">
        <v>664</v>
      </c>
      <c r="E344" s="17">
        <v>0.0</v>
      </c>
      <c r="F344" s="20">
        <v>0.0</v>
      </c>
      <c r="G344" s="21"/>
    </row>
    <row r="345" ht="187.5" customHeight="1">
      <c r="A345" s="23">
        <v>344.0</v>
      </c>
      <c r="B345" s="24" t="str">
        <f>hyperlink("https://drive.google.com/uc?export=view&amp;id=16nw6jUcNIfvNBsECwyEgpNdBaucH7yl2",image("https://drive.google.com/thumbnail?id=16nw6jUcNIfvNBsECwyEgpNdBaucH7yl2"))</f>
        <v/>
      </c>
      <c r="C345" s="29" t="s">
        <v>665</v>
      </c>
      <c r="D345" s="29" t="s">
        <v>666</v>
      </c>
      <c r="E345" s="23">
        <v>0.0</v>
      </c>
      <c r="F345" s="26">
        <v>1.0</v>
      </c>
      <c r="G345" s="27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ht="187.5" customHeight="1">
      <c r="A346" s="17">
        <v>345.0</v>
      </c>
      <c r="B346" s="18" t="str">
        <f>hyperlink("https://drive.google.com/uc?export=view&amp;id=1grCmFcWD2PvSnQdHtPgEFb-5jualKjPj",image("https://drive.google.com/thumbnail?id=1grCmFcWD2PvSnQdHtPgEFb-5jualKjPj"))</f>
        <v/>
      </c>
      <c r="C346" s="19" t="s">
        <v>667</v>
      </c>
      <c r="D346" s="19" t="s">
        <v>668</v>
      </c>
      <c r="E346" s="17">
        <v>3.0</v>
      </c>
      <c r="F346" s="20">
        <v>0.0</v>
      </c>
      <c r="G346" s="21"/>
    </row>
    <row r="347" ht="187.5" customHeight="1">
      <c r="A347" s="1">
        <v>346.0</v>
      </c>
      <c r="B347" s="7" t="str">
        <f>hyperlink("https://drive.google.com/uc?export=view&amp;id=1JeqyqrnehuQvljA2Sh_lk9gIy5KCfmAy",image("https://drive.google.com/thumbnail?id=1JeqyqrnehuQvljA2Sh_lk9gIy5KCfmAy"))</f>
        <v/>
      </c>
      <c r="C347" s="8" t="s">
        <v>669</v>
      </c>
      <c r="D347" s="8" t="s">
        <v>33</v>
      </c>
      <c r="E347" s="1">
        <v>0.0</v>
      </c>
      <c r="F347" s="9">
        <v>0.0</v>
      </c>
      <c r="G347" s="10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87.5" customHeight="1">
      <c r="A348" s="23">
        <v>347.0</v>
      </c>
      <c r="B348" s="24" t="str">
        <f>hyperlink("https://drive.google.com/uc?export=view&amp;id=1j5mv6MGrDw8qsCVoxM_z5183NIS__NuF",image("https://drive.google.com/thumbnail?id=1j5mv6MGrDw8qsCVoxM_z5183NIS__NuF"))</f>
        <v/>
      </c>
      <c r="C348" s="25" t="s">
        <v>670</v>
      </c>
      <c r="D348" s="25" t="s">
        <v>671</v>
      </c>
      <c r="E348" s="23">
        <v>1.0</v>
      </c>
      <c r="F348" s="26">
        <v>3.0</v>
      </c>
      <c r="G348" s="27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ht="187.5" customHeight="1">
      <c r="A349" s="17">
        <v>348.0</v>
      </c>
      <c r="B349" s="18" t="str">
        <f>hyperlink("https://drive.google.com/uc?export=view&amp;id=1c88T29AsIhh79UAeJG07RPFHGvVfaYMY",image("https://drive.google.com/thumbnail?id=1c88T29AsIhh79UAeJG07RPFHGvVfaYMY"))</f>
        <v/>
      </c>
      <c r="C349" s="38" t="s">
        <v>672</v>
      </c>
      <c r="D349" s="19" t="s">
        <v>673</v>
      </c>
      <c r="E349" s="17">
        <v>2.0</v>
      </c>
      <c r="F349" s="20">
        <v>3.0</v>
      </c>
      <c r="G349" s="21"/>
    </row>
    <row r="350" ht="187.5" customHeight="1">
      <c r="A350" s="1">
        <v>349.0</v>
      </c>
      <c r="B350" s="7" t="str">
        <f>hyperlink("https://drive.google.com/uc?export=view&amp;id=1x853y133D9uJUwGZAI0PQ9HPDtkgJyDQ",image("https://drive.google.com/thumbnail?id=1x853y133D9uJUwGZAI0PQ9HPDtkgJyDQ"))</f>
        <v/>
      </c>
      <c r="C350" s="8" t="s">
        <v>674</v>
      </c>
      <c r="D350" s="8" t="s">
        <v>675</v>
      </c>
      <c r="E350" s="1">
        <v>0.0</v>
      </c>
      <c r="F350" s="9">
        <v>0.0</v>
      </c>
      <c r="G350" s="10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87.5" customHeight="1">
      <c r="A351" s="17">
        <v>350.0</v>
      </c>
      <c r="B351" s="18" t="str">
        <f>hyperlink("https://drive.google.com/uc?export=view&amp;id=17_qEbyxZHGzKt5d1w335KtDU1LYQ1h1t",image("https://drive.google.com/thumbnail?id=17_qEbyxZHGzKt5d1w335KtDU1LYQ1h1t"))</f>
        <v/>
      </c>
      <c r="C351" s="13" t="s">
        <v>676</v>
      </c>
      <c r="D351" s="13" t="s">
        <v>677</v>
      </c>
      <c r="E351" s="17">
        <v>2.0</v>
      </c>
      <c r="F351" s="20">
        <v>1.0</v>
      </c>
      <c r="G351" s="21"/>
    </row>
    <row r="352" ht="187.5" customHeight="1">
      <c r="A352" s="17">
        <v>351.0</v>
      </c>
      <c r="B352" s="18" t="str">
        <f>hyperlink("https://drive.google.com/uc?export=view&amp;id=1JAMkGSKRs-tcMLLMPfRCDUDZBHYID-Ai",image("https://drive.google.com/thumbnail?id=1JAMkGSKRs-tcMLLMPfRCDUDZBHYID-Ai"))</f>
        <v/>
      </c>
      <c r="C352" s="19" t="s">
        <v>678</v>
      </c>
      <c r="D352" s="19" t="s">
        <v>679</v>
      </c>
      <c r="E352" s="17">
        <v>2.0</v>
      </c>
      <c r="F352" s="20">
        <v>2.0</v>
      </c>
      <c r="G352" s="21"/>
    </row>
    <row r="353" ht="187.5" customHeight="1">
      <c r="A353" s="23">
        <v>352.0</v>
      </c>
      <c r="B353" s="24" t="str">
        <f>hyperlink("https://drive.google.com/uc?export=view&amp;id=1YHJlIq3vjcoPcSIk8sUV35WkS6PMKYOw",image("https://drive.google.com/thumbnail?id=1YHJlIq3vjcoPcSIk8sUV35WkS6PMKYOw"))</f>
        <v/>
      </c>
      <c r="C353" s="29" t="s">
        <v>680</v>
      </c>
      <c r="D353" s="29" t="s">
        <v>681</v>
      </c>
      <c r="E353" s="23">
        <v>0.0</v>
      </c>
      <c r="F353" s="26">
        <v>1.0</v>
      </c>
      <c r="G353" s="27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ht="187.5" customHeight="1">
      <c r="A354" s="1">
        <v>353.0</v>
      </c>
      <c r="B354" s="7" t="str">
        <f>hyperlink("https://drive.google.com/uc?export=view&amp;id=10H23TuJS2HO69b_1VUnhh9MPg464Rt7u",image("https://drive.google.com/thumbnail?id=10H23TuJS2HO69b_1VUnhh9MPg464Rt7u"))</f>
        <v/>
      </c>
      <c r="C354" s="8" t="s">
        <v>682</v>
      </c>
      <c r="D354" s="8" t="s">
        <v>683</v>
      </c>
      <c r="E354" s="1">
        <v>0.0</v>
      </c>
      <c r="F354" s="9">
        <v>0.0</v>
      </c>
      <c r="G354" s="10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87.5" customHeight="1">
      <c r="A355" s="1">
        <v>354.0</v>
      </c>
      <c r="B355" s="7" t="str">
        <f>hyperlink("https://drive.google.com/uc?export=view&amp;id=1tWOmvDfPKKHAB4IhYsF7ulnhYbOwwCn5",image("https://drive.google.com/thumbnail?id=1tWOmvDfPKKHAB4IhYsF7ulnhYbOwwCn5"))</f>
        <v/>
      </c>
      <c r="C355" s="8" t="s">
        <v>684</v>
      </c>
      <c r="D355" s="8" t="s">
        <v>685</v>
      </c>
      <c r="E355" s="1">
        <v>0.0</v>
      </c>
      <c r="F355" s="9">
        <v>0.0</v>
      </c>
      <c r="G355" s="10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87.5" customHeight="1">
      <c r="A356" s="1">
        <v>355.0</v>
      </c>
      <c r="B356" s="7" t="str">
        <f>hyperlink("https://drive.google.com/uc?export=view&amp;id=1Wtc4BitQN0hU340zndi0QEMhHKEFUnOb",image("https://drive.google.com/thumbnail?id=1Wtc4BitQN0hU340zndi0QEMhHKEFUnOb"))</f>
        <v/>
      </c>
      <c r="C356" s="22" t="s">
        <v>686</v>
      </c>
      <c r="D356" s="22" t="s">
        <v>687</v>
      </c>
      <c r="E356" s="1">
        <v>1.0</v>
      </c>
      <c r="F356" s="9">
        <v>1.0</v>
      </c>
      <c r="G356" s="10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87.5" customHeight="1">
      <c r="A357" s="17">
        <v>356.0</v>
      </c>
      <c r="B357" s="18" t="str">
        <f>hyperlink("https://drive.google.com/uc?export=view&amp;id=1Kfx5Vo718xjq-6ROFqFktdpOb8iweF3N",image("https://drive.google.com/thumbnail?id=1Kfx5Vo718xjq-6ROFqFktdpOb8iweF3N"))</f>
        <v/>
      </c>
      <c r="C357" s="19" t="s">
        <v>688</v>
      </c>
      <c r="D357" s="19" t="s">
        <v>689</v>
      </c>
      <c r="E357" s="17">
        <v>2.0</v>
      </c>
      <c r="F357" s="20">
        <v>3.0</v>
      </c>
      <c r="G357" s="21"/>
    </row>
    <row r="358" ht="187.5" customHeight="1">
      <c r="A358" s="17">
        <v>357.0</v>
      </c>
      <c r="B358" s="18" t="str">
        <f>hyperlink("https://drive.google.com/uc?export=view&amp;id=1Xr8Tr9dgL4ytu_Nzo5pFVcdIwbXyAkTb",image("https://drive.google.com/thumbnail?id=1Xr8Tr9dgL4ytu_Nzo5pFVcdIwbXyAkTb"))</f>
        <v/>
      </c>
      <c r="C358" s="19" t="s">
        <v>690</v>
      </c>
      <c r="D358" s="19" t="s">
        <v>691</v>
      </c>
      <c r="E358" s="17">
        <v>2.0</v>
      </c>
      <c r="F358" s="20">
        <v>2.0</v>
      </c>
      <c r="G358" s="21"/>
    </row>
    <row r="359" ht="187.5" customHeight="1">
      <c r="A359" s="1">
        <v>358.0</v>
      </c>
      <c r="B359" s="7" t="str">
        <f>hyperlink("https://drive.google.com/uc?export=view&amp;id=15-OEXKmeeFKI3sVfCjxPwTnSDO1_WHtZ",image("https://drive.google.com/thumbnail?id=15-OEXKmeeFKI3sVfCjxPwTnSDO1_WHtZ"))</f>
        <v/>
      </c>
      <c r="C359" s="8" t="s">
        <v>692</v>
      </c>
      <c r="D359" s="8" t="s">
        <v>693</v>
      </c>
      <c r="E359" s="1">
        <v>0.0</v>
      </c>
      <c r="F359" s="9">
        <v>0.0</v>
      </c>
      <c r="G359" s="10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87.5" customHeight="1">
      <c r="A360" s="1">
        <v>359.0</v>
      </c>
      <c r="B360" s="7" t="str">
        <f>hyperlink("https://drive.google.com/uc?export=view&amp;id=1YfOsvuX21KARXN1RBeyWzfKFh2FOsVQ5",image("https://drive.google.com/thumbnail?id=1YfOsvuX21KARXN1RBeyWzfKFh2FOsVQ5"))</f>
        <v/>
      </c>
      <c r="C360" s="8" t="s">
        <v>694</v>
      </c>
      <c r="D360" s="8" t="s">
        <v>321</v>
      </c>
      <c r="E360" s="1">
        <v>0.0</v>
      </c>
      <c r="F360" s="9">
        <v>0.0</v>
      </c>
      <c r="G360" s="10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87.5" customHeight="1">
      <c r="A361" s="17">
        <v>360.0</v>
      </c>
      <c r="B361" s="18" t="str">
        <f>hyperlink("https://drive.google.com/uc?export=view&amp;id=1HsRVPODvVUVA89aCNjn71NVrnmYR782L",image("https://drive.google.com/thumbnail?id=1HsRVPODvVUVA89aCNjn71NVrnmYR782L"))</f>
        <v/>
      </c>
      <c r="C361" s="19" t="s">
        <v>695</v>
      </c>
      <c r="D361" s="19" t="s">
        <v>696</v>
      </c>
      <c r="E361" s="17">
        <v>1.0</v>
      </c>
      <c r="F361" s="20">
        <v>0.0</v>
      </c>
      <c r="G361" s="21"/>
    </row>
    <row r="362" ht="187.5" customHeight="1">
      <c r="A362" s="1">
        <v>361.0</v>
      </c>
      <c r="B362" s="7" t="str">
        <f>hyperlink("https://drive.google.com/uc?export=view&amp;id=1xNMszkGuKMPP5WbsHLgRBWSaD9lKJcIW",image("https://drive.google.com/thumbnail?id=1xNMszkGuKMPP5WbsHLgRBWSaD9lKJcIW"))</f>
        <v/>
      </c>
      <c r="C362" s="8" t="s">
        <v>697</v>
      </c>
      <c r="D362" s="8" t="s">
        <v>698</v>
      </c>
      <c r="E362" s="1">
        <v>0.0</v>
      </c>
      <c r="F362" s="9">
        <v>0.0</v>
      </c>
      <c r="G362" s="10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87.5" customHeight="1">
      <c r="A363" s="17">
        <v>362.0</v>
      </c>
      <c r="B363" s="18" t="str">
        <f>hyperlink("https://drive.google.com/uc?export=view&amp;id=14DsW12EMeo42O8OT66l2QjxilUsRAJJX",image("https://drive.google.com/thumbnail?id=14DsW12EMeo42O8OT66l2QjxilUsRAJJX"))</f>
        <v/>
      </c>
      <c r="C363" s="19" t="s">
        <v>699</v>
      </c>
      <c r="D363" s="19" t="s">
        <v>700</v>
      </c>
      <c r="E363" s="17">
        <v>1.0</v>
      </c>
      <c r="F363" s="20">
        <v>3.0</v>
      </c>
      <c r="G363" s="21"/>
    </row>
    <row r="364" ht="187.5" customHeight="1">
      <c r="A364" s="1">
        <v>363.0</v>
      </c>
      <c r="B364" s="7" t="str">
        <f>hyperlink("https://drive.google.com/uc?export=view&amp;id=1SJk_ctVbXWta8oAJYmSe1Xc9GrKRJJEt",image("https://drive.google.com/thumbnail?id=1SJk_ctVbXWta8oAJYmSe1Xc9GrKRJJEt"))</f>
        <v/>
      </c>
      <c r="C364" s="8" t="s">
        <v>701</v>
      </c>
      <c r="D364" s="8" t="s">
        <v>702</v>
      </c>
      <c r="E364" s="1">
        <v>0.0</v>
      </c>
      <c r="F364" s="9">
        <v>0.0</v>
      </c>
      <c r="G364" s="10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87.5" customHeight="1">
      <c r="A365" s="23">
        <v>364.0</v>
      </c>
      <c r="B365" s="24" t="str">
        <f>hyperlink("https://drive.google.com/uc?export=view&amp;id=1PnJn5d5JBA5KbTBho6kketr5SRptBrsc",image("https://drive.google.com/thumbnail?id=1PnJn5d5JBA5KbTBho6kketr5SRptBrsc"))</f>
        <v/>
      </c>
      <c r="C365" s="29" t="s">
        <v>703</v>
      </c>
      <c r="D365" s="29" t="s">
        <v>264</v>
      </c>
      <c r="E365" s="23">
        <v>3.0</v>
      </c>
      <c r="F365" s="26">
        <v>0.0</v>
      </c>
      <c r="G365" s="27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ht="187.5" customHeight="1">
      <c r="A366" s="17">
        <v>365.0</v>
      </c>
      <c r="B366" s="18" t="str">
        <f>hyperlink("https://drive.google.com/uc?export=view&amp;id=1FuqkCm13nlghArIQJXQCz8PZ4v64i-sz",image("https://drive.google.com/thumbnail?id=1FuqkCm13nlghArIQJXQCz8PZ4v64i-sz"))</f>
        <v/>
      </c>
      <c r="C366" s="19" t="s">
        <v>704</v>
      </c>
      <c r="D366" s="19" t="s">
        <v>705</v>
      </c>
      <c r="E366" s="17">
        <v>1.0</v>
      </c>
      <c r="F366" s="20">
        <v>0.0</v>
      </c>
      <c r="G366" s="21"/>
    </row>
    <row r="367" ht="187.5" customHeight="1">
      <c r="A367" s="17">
        <v>366.0</v>
      </c>
      <c r="B367" s="18" t="str">
        <f>hyperlink("https://drive.google.com/uc?export=view&amp;id=19PIyWXQFT820JVnnYKmELFPQlf5zuSLF",image("https://drive.google.com/thumbnail?id=19PIyWXQFT820JVnnYKmELFPQlf5zuSLF"))</f>
        <v/>
      </c>
      <c r="C367" s="13" t="s">
        <v>706</v>
      </c>
      <c r="D367" s="13" t="s">
        <v>707</v>
      </c>
      <c r="E367" s="17">
        <v>0.0</v>
      </c>
      <c r="F367" s="20">
        <v>0.0</v>
      </c>
      <c r="G367" s="21"/>
    </row>
    <row r="368" ht="187.5" customHeight="1">
      <c r="A368" s="23">
        <v>367.0</v>
      </c>
      <c r="B368" s="24" t="str">
        <f>hyperlink("https://drive.google.com/uc?export=view&amp;id=1dzUJ4lAjvfFbqMIq1Dsjk1jEBjBMs2E7",image("https://drive.google.com/thumbnail?id=1dzUJ4lAjvfFbqMIq1Dsjk1jEBjBMs2E7"))</f>
        <v/>
      </c>
      <c r="C368" s="25" t="s">
        <v>708</v>
      </c>
      <c r="D368" s="25" t="s">
        <v>709</v>
      </c>
      <c r="E368" s="23">
        <v>3.0</v>
      </c>
      <c r="F368" s="26">
        <v>0.0</v>
      </c>
      <c r="G368" s="27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ht="187.5" customHeight="1">
      <c r="A369" s="17">
        <v>368.0</v>
      </c>
      <c r="B369" s="18" t="str">
        <f>hyperlink("https://drive.google.com/uc?export=view&amp;id=1E87nlrVAZl0O6tdDpdWnZOMtCnFnrYqi",image("https://drive.google.com/thumbnail?id=1E87nlrVAZl0O6tdDpdWnZOMtCnFnrYqi"))</f>
        <v/>
      </c>
      <c r="C369" s="19" t="s">
        <v>710</v>
      </c>
      <c r="D369" s="19" t="s">
        <v>711</v>
      </c>
      <c r="E369" s="17">
        <v>2.0</v>
      </c>
      <c r="F369" s="20">
        <v>1.0</v>
      </c>
      <c r="G369" s="21"/>
    </row>
    <row r="370" ht="187.5" customHeight="1">
      <c r="A370" s="1">
        <v>369.0</v>
      </c>
      <c r="B370" s="7" t="str">
        <f>hyperlink("https://drive.google.com/uc?export=view&amp;id=1I0Je-ZvHqnWDeboNGPfrekJoYcClKEdK",image("https://drive.google.com/thumbnail?id=1I0Je-ZvHqnWDeboNGPfrekJoYcClKEdK"))</f>
        <v/>
      </c>
      <c r="C370" s="8" t="s">
        <v>712</v>
      </c>
      <c r="D370" s="8" t="s">
        <v>713</v>
      </c>
      <c r="E370" s="1">
        <v>0.0</v>
      </c>
      <c r="F370" s="9">
        <v>0.0</v>
      </c>
      <c r="G370" s="10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87.5" customHeight="1">
      <c r="A371" s="17">
        <v>370.0</v>
      </c>
      <c r="B371" s="18" t="str">
        <f>hyperlink("https://drive.google.com/uc?export=view&amp;id=1rDXeBpFOa0aKNWv_9Fj-aHAV5n0kPsh_",image("https://drive.google.com/thumbnail?id=1rDXeBpFOa0aKNWv_9Fj-aHAV5n0kPsh_"))</f>
        <v/>
      </c>
      <c r="C371" s="19" t="s">
        <v>714</v>
      </c>
      <c r="D371" s="19" t="s">
        <v>715</v>
      </c>
      <c r="E371" s="17">
        <v>2.0</v>
      </c>
      <c r="F371" s="20">
        <v>0.0</v>
      </c>
      <c r="G371" s="21"/>
    </row>
    <row r="372" ht="187.5" customHeight="1">
      <c r="A372" s="1">
        <v>371.0</v>
      </c>
      <c r="B372" s="7" t="str">
        <f>hyperlink("https://drive.google.com/uc?export=view&amp;id=19Te1P0Grfg6rnzX3DGmRdn61GWtXcOB4",image("https://drive.google.com/thumbnail?id=19Te1P0Grfg6rnzX3DGmRdn61GWtXcOB4"))</f>
        <v/>
      </c>
      <c r="C372" s="8" t="s">
        <v>716</v>
      </c>
      <c r="D372" s="8" t="s">
        <v>717</v>
      </c>
      <c r="E372" s="1">
        <v>0.0</v>
      </c>
      <c r="F372" s="9">
        <v>0.0</v>
      </c>
      <c r="G372" s="10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87.5" customHeight="1">
      <c r="A373" s="17">
        <v>372.0</v>
      </c>
      <c r="B373" s="18" t="str">
        <f>hyperlink("https://drive.google.com/uc?export=view&amp;id=17nZXYH8rWT6RjTTy1uNtdcMHtfoMl235",image("https://drive.google.com/thumbnail?id=17nZXYH8rWT6RjTTy1uNtdcMHtfoMl235"))</f>
        <v/>
      </c>
      <c r="C373" s="13" t="s">
        <v>718</v>
      </c>
      <c r="D373" s="13" t="s">
        <v>719</v>
      </c>
      <c r="E373" s="17">
        <v>1.0</v>
      </c>
      <c r="F373" s="20">
        <v>0.0</v>
      </c>
      <c r="G373" s="21"/>
    </row>
    <row r="374" ht="187.5" customHeight="1">
      <c r="A374" s="1">
        <v>373.0</v>
      </c>
      <c r="B374" s="7" t="str">
        <f>hyperlink("https://drive.google.com/uc?export=view&amp;id=1HhRsDH2angOc3KJ_8qpDay-UTHDSHCaq",image("https://drive.google.com/thumbnail?id=1HhRsDH2angOc3KJ_8qpDay-UTHDSHCaq"))</f>
        <v/>
      </c>
      <c r="C374" s="22" t="s">
        <v>720</v>
      </c>
      <c r="D374" s="22" t="s">
        <v>721</v>
      </c>
      <c r="E374" s="1">
        <v>2.0</v>
      </c>
      <c r="F374" s="9">
        <v>2.0</v>
      </c>
      <c r="G374" s="10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87.5" customHeight="1">
      <c r="A375" s="17">
        <v>374.0</v>
      </c>
      <c r="B375" s="18" t="str">
        <f>hyperlink("https://drive.google.com/uc?export=view&amp;id=1fdOYNSz-SLYjguP0FLU4xILGHZIKfdp9",image("https://drive.google.com/thumbnail?id=1fdOYNSz-SLYjguP0FLU4xILGHZIKfdp9"))</f>
        <v/>
      </c>
      <c r="C375" s="19" t="s">
        <v>722</v>
      </c>
      <c r="D375" s="19" t="s">
        <v>723</v>
      </c>
      <c r="E375" s="17">
        <v>1.0</v>
      </c>
      <c r="F375" s="20">
        <v>0.0</v>
      </c>
      <c r="G375" s="21"/>
    </row>
    <row r="376" ht="187.5" customHeight="1">
      <c r="A376" s="17">
        <v>375.0</v>
      </c>
      <c r="B376" s="18" t="str">
        <f>hyperlink("https://drive.google.com/uc?export=view&amp;id=1XAnjK_oF68sxDh_Fjy9t6bxoqt-t9SJR",image("https://drive.google.com/thumbnail?id=1XAnjK_oF68sxDh_Fjy9t6bxoqt-t9SJR"))</f>
        <v/>
      </c>
      <c r="C376" s="19" t="s">
        <v>724</v>
      </c>
      <c r="D376" s="19" t="s">
        <v>725</v>
      </c>
      <c r="E376" s="17">
        <v>2.0</v>
      </c>
      <c r="F376" s="20">
        <v>3.0</v>
      </c>
      <c r="G376" s="21"/>
    </row>
    <row r="377" ht="187.5" customHeight="1">
      <c r="A377" s="17">
        <v>376.0</v>
      </c>
      <c r="B377" s="18" t="str">
        <f>hyperlink("https://drive.google.com/uc?export=view&amp;id=1_KbcxEcb1WeHvMZdv9dVMIdCDnU2sOsI",image("https://drive.google.com/thumbnail?id=1_KbcxEcb1WeHvMZdv9dVMIdCDnU2sOsI"))</f>
        <v/>
      </c>
      <c r="C377" s="13" t="s">
        <v>726</v>
      </c>
      <c r="D377" s="13" t="s">
        <v>727</v>
      </c>
      <c r="E377" s="17">
        <v>0.0</v>
      </c>
      <c r="F377" s="20">
        <v>0.0</v>
      </c>
      <c r="G377" s="21"/>
    </row>
    <row r="378" ht="187.5" customHeight="1">
      <c r="A378" s="17">
        <v>377.0</v>
      </c>
      <c r="B378" s="18" t="str">
        <f>hyperlink("https://drive.google.com/uc?export=view&amp;id=1ldm3lcsd2B45QTYbgII2yRI2HC5MOsoV",image("https://drive.google.com/thumbnail?id=1ldm3lcsd2B45QTYbgII2yRI2HC5MOsoV"))</f>
        <v/>
      </c>
      <c r="C378" s="19" t="s">
        <v>728</v>
      </c>
      <c r="D378" s="19" t="s">
        <v>729</v>
      </c>
      <c r="E378" s="17">
        <v>1.0</v>
      </c>
      <c r="F378" s="20">
        <v>2.0</v>
      </c>
      <c r="G378" s="21"/>
    </row>
    <row r="379" ht="187.5" customHeight="1">
      <c r="A379" s="11">
        <v>378.0</v>
      </c>
      <c r="B379" s="12" t="str">
        <f>hyperlink("https://drive.google.com/uc?export=view&amp;id=1-GWRQUQ94dS8jgoqLfnYUC5v3XhFAC_7",image("https://drive.google.com/thumbnail?id=1-GWRQUQ94dS8jgoqLfnYUC5v3XhFAC_7"))</f>
        <v/>
      </c>
      <c r="C379" s="19" t="s">
        <v>730</v>
      </c>
      <c r="D379" s="19" t="s">
        <v>731</v>
      </c>
      <c r="E379" s="11">
        <v>2.0</v>
      </c>
      <c r="F379" s="14">
        <v>0.0</v>
      </c>
      <c r="G379" s="15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ht="187.5" customHeight="1">
      <c r="A380" s="1">
        <v>379.0</v>
      </c>
      <c r="B380" s="7" t="str">
        <f>hyperlink("https://drive.google.com/uc?export=view&amp;id=1-d2xcg4BbUht2Y81bKA6b7no1t_RXl_E",image("https://drive.google.com/thumbnail?id=1-d2xcg4BbUht2Y81bKA6b7no1t_RXl_E"))</f>
        <v/>
      </c>
      <c r="C380" s="8" t="s">
        <v>732</v>
      </c>
      <c r="D380" s="8" t="s">
        <v>733</v>
      </c>
      <c r="E380" s="1">
        <v>0.0</v>
      </c>
      <c r="F380" s="9">
        <v>0.0</v>
      </c>
      <c r="G380" s="10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87.5" customHeight="1">
      <c r="A381" s="1">
        <v>380.0</v>
      </c>
      <c r="B381" s="7" t="str">
        <f>hyperlink("https://drive.google.com/uc?export=view&amp;id=1UORH3tG0kc_Se-RF_Pvzu6mEz0zbAwXK",image("https://drive.google.com/thumbnail?id=1UORH3tG0kc_Se-RF_Pvzu6mEz0zbAwXK"))</f>
        <v/>
      </c>
      <c r="C381" s="22" t="s">
        <v>734</v>
      </c>
      <c r="D381" s="22" t="s">
        <v>735</v>
      </c>
      <c r="E381" s="1">
        <v>1.0</v>
      </c>
      <c r="F381" s="9">
        <v>1.0</v>
      </c>
      <c r="G381" s="10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87.5" customHeight="1">
      <c r="A382" s="17">
        <v>381.0</v>
      </c>
      <c r="B382" s="18" t="str">
        <f>hyperlink("https://drive.google.com/uc?export=view&amp;id=11_42SncNiJpmlSaGifMhZRvpY3eL6609",image("https://drive.google.com/thumbnail?id=11_42SncNiJpmlSaGifMhZRvpY3eL6609"))</f>
        <v/>
      </c>
      <c r="C382" s="13" t="s">
        <v>736</v>
      </c>
      <c r="D382" s="13" t="s">
        <v>329</v>
      </c>
      <c r="E382" s="17">
        <v>0.0</v>
      </c>
      <c r="F382" s="20">
        <v>0.0</v>
      </c>
      <c r="G382" s="21"/>
    </row>
    <row r="383" ht="187.5" customHeight="1">
      <c r="A383" s="17">
        <v>382.0</v>
      </c>
      <c r="B383" s="18" t="str">
        <f>hyperlink("https://drive.google.com/uc?export=view&amp;id=1k_HqHrqHmnlJAfFGWq2ZqqEkb3R-mRTi",image("https://drive.google.com/thumbnail?id=1k_HqHrqHmnlJAfFGWq2ZqqEkb3R-mRTi"))</f>
        <v/>
      </c>
      <c r="C383" s="19" t="s">
        <v>737</v>
      </c>
      <c r="D383" s="19" t="s">
        <v>738</v>
      </c>
      <c r="E383" s="17">
        <v>1.0</v>
      </c>
      <c r="F383" s="20">
        <v>1.0</v>
      </c>
      <c r="G383" s="21"/>
    </row>
    <row r="384" ht="187.5" customHeight="1">
      <c r="A384" s="17">
        <v>383.0</v>
      </c>
      <c r="B384" s="18" t="str">
        <f>hyperlink("https://drive.google.com/uc?export=view&amp;id=10m03EclvoXzQQgX2soT8A1I3cY9Y7atj",image("https://drive.google.com/thumbnail?id=10m03EclvoXzQQgX2soT8A1I3cY9Y7atj"))</f>
        <v/>
      </c>
      <c r="C384" s="13" t="s">
        <v>739</v>
      </c>
      <c r="D384" s="13" t="s">
        <v>740</v>
      </c>
      <c r="E384" s="17">
        <v>1.0</v>
      </c>
      <c r="F384" s="20">
        <v>2.0</v>
      </c>
      <c r="G384" s="21"/>
    </row>
    <row r="385" ht="187.5" customHeight="1">
      <c r="A385" s="1">
        <v>384.0</v>
      </c>
      <c r="B385" s="7" t="str">
        <f>hyperlink("https://drive.google.com/uc?export=view&amp;id=1f7h-tyvFkQRGPoF7RuV7xMSOg4ll0WJe",image("https://drive.google.com/thumbnail?id=1f7h-tyvFkQRGPoF7RuV7xMSOg4ll0WJe"))</f>
        <v/>
      </c>
      <c r="C385" s="8" t="s">
        <v>741</v>
      </c>
      <c r="D385" s="8" t="s">
        <v>742</v>
      </c>
      <c r="E385" s="1">
        <v>0.0</v>
      </c>
      <c r="F385" s="9">
        <v>0.0</v>
      </c>
      <c r="G385" s="10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87.5" customHeight="1">
      <c r="A386" s="23">
        <v>385.0</v>
      </c>
      <c r="B386" s="24" t="str">
        <f>hyperlink("https://drive.google.com/uc?export=view&amp;id=1wmh0NsS99ox1qRordkwZgLeciUSnmOsc",image("https://drive.google.com/thumbnail?id=1wmh0NsS99ox1qRordkwZgLeciUSnmOsc"))</f>
        <v/>
      </c>
      <c r="C386" s="29" t="s">
        <v>743</v>
      </c>
      <c r="D386" s="29" t="s">
        <v>744</v>
      </c>
      <c r="E386" s="23">
        <v>1.0</v>
      </c>
      <c r="F386" s="26">
        <v>0.0</v>
      </c>
      <c r="G386" s="27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ht="187.5" customHeight="1">
      <c r="A387" s="1">
        <v>386.0</v>
      </c>
      <c r="B387" s="7" t="str">
        <f>hyperlink("https://drive.google.com/uc?export=view&amp;id=1MwpWFng_eMqwKjHm1F6WSVkU4aVX_JDx",image("https://drive.google.com/thumbnail?id=1MwpWFng_eMqwKjHm1F6WSVkU4aVX_JDx"))</f>
        <v/>
      </c>
      <c r="C387" s="8" t="s">
        <v>745</v>
      </c>
      <c r="D387" s="8" t="s">
        <v>746</v>
      </c>
      <c r="E387" s="1">
        <v>0.0</v>
      </c>
      <c r="F387" s="9">
        <v>0.0</v>
      </c>
      <c r="G387" s="10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87.5" customHeight="1">
      <c r="A388" s="17">
        <v>387.0</v>
      </c>
      <c r="B388" s="18" t="str">
        <f>hyperlink("https://drive.google.com/uc?export=view&amp;id=1HvnIX2UmVi3bN3aHi5-x0Sv93egnLUao",image("https://drive.google.com/thumbnail?id=1HvnIX2UmVi3bN3aHi5-x0Sv93egnLUao"))</f>
        <v/>
      </c>
      <c r="C388" s="19" t="s">
        <v>747</v>
      </c>
      <c r="D388" s="19" t="s">
        <v>748</v>
      </c>
      <c r="E388" s="17">
        <v>1.0</v>
      </c>
      <c r="F388" s="20">
        <v>1.0</v>
      </c>
      <c r="G388" s="21"/>
    </row>
    <row r="389" ht="187.5" customHeight="1">
      <c r="A389" s="23">
        <v>388.0</v>
      </c>
      <c r="B389" s="24" t="str">
        <f>hyperlink("https://drive.google.com/uc?export=view&amp;id=1dc308z4IJh5kDakwzUSVB9FUBBIXflRi",image("https://drive.google.com/thumbnail?id=1dc308z4IJh5kDakwzUSVB9FUBBIXflRi"))</f>
        <v/>
      </c>
      <c r="C389" s="29" t="s">
        <v>749</v>
      </c>
      <c r="D389" s="29" t="s">
        <v>750</v>
      </c>
      <c r="E389" s="23">
        <v>1.0</v>
      </c>
      <c r="F389" s="26">
        <v>0.0</v>
      </c>
      <c r="G389" s="27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ht="187.5" customHeight="1">
      <c r="A390" s="1">
        <v>389.0</v>
      </c>
      <c r="B390" s="7" t="str">
        <f>hyperlink("https://drive.google.com/uc?export=view&amp;id=1xjDJ4E6Wpz-WtcwI0b6xyV1Ez1XLqHN0",image("https://drive.google.com/thumbnail?id=1xjDJ4E6Wpz-WtcwI0b6xyV1Ez1XLqHN0"))</f>
        <v/>
      </c>
      <c r="C390" s="8" t="s">
        <v>751</v>
      </c>
      <c r="D390" s="8" t="s">
        <v>752</v>
      </c>
      <c r="E390" s="1">
        <v>0.0</v>
      </c>
      <c r="F390" s="9">
        <v>0.0</v>
      </c>
      <c r="G390" s="10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87.5" customHeight="1">
      <c r="A391" s="23">
        <v>390.0</v>
      </c>
      <c r="B391" s="24" t="str">
        <f>hyperlink("https://drive.google.com/uc?export=view&amp;id=1XKlthyobXdA4yUyjr9gTEVFwYlBIvweC",image("https://drive.google.com/thumbnail?id=1XKlthyobXdA4yUyjr9gTEVFwYlBIvweC"))</f>
        <v/>
      </c>
      <c r="C391" s="29" t="s">
        <v>753</v>
      </c>
      <c r="D391" s="29" t="s">
        <v>754</v>
      </c>
      <c r="E391" s="23">
        <v>2.0</v>
      </c>
      <c r="F391" s="26">
        <v>0.0</v>
      </c>
      <c r="G391" s="27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ht="187.5" customHeight="1">
      <c r="A392" s="17">
        <v>391.0</v>
      </c>
      <c r="B392" s="18" t="str">
        <f>hyperlink("https://drive.google.com/uc?export=view&amp;id=1ek8GBB-3kVvmTs8kOjFha2LhDti0V1Sc",image("https://drive.google.com/thumbnail?id=1ek8GBB-3kVvmTs8kOjFha2LhDti0V1Sc"))</f>
        <v/>
      </c>
      <c r="C392" s="13" t="s">
        <v>755</v>
      </c>
      <c r="D392" s="13" t="s">
        <v>756</v>
      </c>
      <c r="E392" s="17">
        <v>0.0</v>
      </c>
      <c r="F392" s="20">
        <v>0.0</v>
      </c>
      <c r="G392" s="21"/>
    </row>
    <row r="393" ht="187.5" customHeight="1">
      <c r="A393" s="23">
        <v>392.0</v>
      </c>
      <c r="B393" s="24" t="str">
        <f>hyperlink("https://drive.google.com/uc?export=view&amp;id=1idAzJc-TPKwkww2jNAltZnG8wK2OCXMm",image("https://drive.google.com/thumbnail?id=1idAzJc-TPKwkww2jNAltZnG8wK2OCXMm"))</f>
        <v/>
      </c>
      <c r="C393" s="25" t="s">
        <v>757</v>
      </c>
      <c r="D393" s="25" t="s">
        <v>758</v>
      </c>
      <c r="E393" s="23">
        <v>2.0</v>
      </c>
      <c r="F393" s="26">
        <v>0.0</v>
      </c>
      <c r="G393" s="27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ht="187.5" customHeight="1">
      <c r="A394" s="1">
        <v>393.0</v>
      </c>
      <c r="B394" s="7" t="str">
        <f>hyperlink("https://drive.google.com/uc?export=view&amp;id=1Co5BSH0mOoSXy7s906oN8ABJN365HN06",image("https://drive.google.com/thumbnail?id=1Co5BSH0mOoSXy7s906oN8ABJN365HN06"))</f>
        <v/>
      </c>
      <c r="C394" s="8" t="s">
        <v>759</v>
      </c>
      <c r="D394" s="8" t="s">
        <v>760</v>
      </c>
      <c r="E394" s="1">
        <v>0.0</v>
      </c>
      <c r="F394" s="9">
        <v>0.0</v>
      </c>
      <c r="G394" s="10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87.5" customHeight="1">
      <c r="A395" s="1">
        <v>394.0</v>
      </c>
      <c r="B395" s="7" t="str">
        <f>hyperlink("https://drive.google.com/uc?export=view&amp;id=1G0OkaxjvJVnmBLFZyWlkR1B0z_C-aHTX",image("https://drive.google.com/thumbnail?id=1G0OkaxjvJVnmBLFZyWlkR1B0z_C-aHTX"))</f>
        <v/>
      </c>
      <c r="C395" s="8" t="s">
        <v>761</v>
      </c>
      <c r="D395" s="8" t="s">
        <v>762</v>
      </c>
      <c r="E395" s="1">
        <v>0.0</v>
      </c>
      <c r="F395" s="9">
        <v>0.0</v>
      </c>
      <c r="G395" s="10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87.5" customHeight="1">
      <c r="A396" s="17">
        <v>395.0</v>
      </c>
      <c r="B396" s="18" t="str">
        <f>hyperlink("https://drive.google.com/uc?export=view&amp;id=1dmhYAp9d4V8dQBllmkjGGyENXes9ZAhE",image("https://drive.google.com/thumbnail?id=1dmhYAp9d4V8dQBllmkjGGyENXes9ZAhE"))</f>
        <v/>
      </c>
      <c r="C396" s="19" t="s">
        <v>763</v>
      </c>
      <c r="D396" s="19" t="s">
        <v>764</v>
      </c>
      <c r="E396" s="17">
        <v>2.0</v>
      </c>
      <c r="F396" s="20">
        <v>1.0</v>
      </c>
      <c r="G396" s="21"/>
    </row>
    <row r="397" ht="187.5" customHeight="1">
      <c r="A397" s="17">
        <v>396.0</v>
      </c>
      <c r="B397" s="18" t="str">
        <f>hyperlink("https://drive.google.com/uc?export=view&amp;id=10e25yI1Eugdar75P9y4mUmborb205Yn7",image("https://drive.google.com/thumbnail?id=10e25yI1Eugdar75P9y4mUmborb205Yn7"))</f>
        <v/>
      </c>
      <c r="C397" s="19" t="s">
        <v>765</v>
      </c>
      <c r="D397" s="19" t="s">
        <v>766</v>
      </c>
      <c r="E397" s="17">
        <v>2.0</v>
      </c>
      <c r="F397" s="20">
        <v>3.0</v>
      </c>
      <c r="G397" s="21"/>
    </row>
    <row r="398" ht="187.5" customHeight="1">
      <c r="A398" s="17">
        <v>397.0</v>
      </c>
      <c r="B398" s="18" t="str">
        <f>hyperlink("https://drive.google.com/uc?export=view&amp;id=1Tiaj3A7VXXW6_mX24I4xu3MNcgz4NwKL",image("https://drive.google.com/thumbnail?id=1Tiaj3A7VXXW6_mX24I4xu3MNcgz4NwKL"))</f>
        <v/>
      </c>
      <c r="C398" s="13" t="s">
        <v>767</v>
      </c>
      <c r="D398" s="13" t="s">
        <v>768</v>
      </c>
      <c r="E398" s="17">
        <v>0.0</v>
      </c>
      <c r="F398" s="20">
        <v>1.0</v>
      </c>
      <c r="G398" s="21"/>
    </row>
    <row r="399" ht="187.5" customHeight="1">
      <c r="A399" s="1">
        <v>398.0</v>
      </c>
      <c r="B399" s="7" t="str">
        <f>hyperlink("https://drive.google.com/uc?export=view&amp;id=1HYeMcSrurBsanEorppHLE_v6-jmH91qP",image("https://drive.google.com/thumbnail?id=1HYeMcSrurBsanEorppHLE_v6-jmH91qP"))</f>
        <v/>
      </c>
      <c r="C399" s="8" t="s">
        <v>769</v>
      </c>
      <c r="D399" s="8" t="s">
        <v>770</v>
      </c>
      <c r="E399" s="1">
        <v>0.0</v>
      </c>
      <c r="F399" s="9">
        <v>0.0</v>
      </c>
      <c r="G399" s="10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87.5" customHeight="1">
      <c r="A400" s="1">
        <v>399.0</v>
      </c>
      <c r="B400" s="7" t="str">
        <f>hyperlink("https://drive.google.com/uc?export=view&amp;id=1Acnxl_3Gys5TaPQTAdgNPL1jFATDGdXB",image("https://drive.google.com/thumbnail?id=1Acnxl_3Gys5TaPQTAdgNPL1jFATDGdXB"))</f>
        <v/>
      </c>
      <c r="C400" s="8" t="s">
        <v>771</v>
      </c>
      <c r="D400" s="8" t="s">
        <v>772</v>
      </c>
      <c r="E400" s="1">
        <v>0.0</v>
      </c>
      <c r="F400" s="9">
        <v>0.0</v>
      </c>
      <c r="G400" s="10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87.5" customHeight="1">
      <c r="A401" s="1">
        <v>400.0</v>
      </c>
      <c r="B401" s="7" t="str">
        <f>hyperlink("https://drive.google.com/uc?export=view&amp;id=1u88blmyaOH4nO2FWJat09EWUNhZD31QX",image("https://drive.google.com/thumbnail?id=1u88blmyaOH4nO2FWJat09EWUNhZD31QX"))</f>
        <v/>
      </c>
      <c r="C401" s="8" t="s">
        <v>773</v>
      </c>
      <c r="D401" s="8" t="s">
        <v>774</v>
      </c>
      <c r="E401" s="1">
        <v>0.0</v>
      </c>
      <c r="F401" s="9">
        <v>0.0</v>
      </c>
      <c r="G401" s="10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87.5" customHeight="1">
      <c r="A402" s="1">
        <v>401.0</v>
      </c>
      <c r="B402" s="7" t="str">
        <f>hyperlink("https://drive.google.com/uc?export=view&amp;id=1uCKrc-sUyLj6ux_E2427c5_XC3nqtnu4",image("https://drive.google.com/thumbnail?id=1uCKrc-sUyLj6ux_E2427c5_XC3nqtnu4"))</f>
        <v/>
      </c>
      <c r="C402" s="8" t="s">
        <v>775</v>
      </c>
      <c r="D402" s="8" t="s">
        <v>492</v>
      </c>
      <c r="E402" s="1">
        <v>0.0</v>
      </c>
      <c r="F402" s="9">
        <v>0.0</v>
      </c>
      <c r="G402" s="10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87.5" customHeight="1">
      <c r="A403" s="17">
        <v>402.0</v>
      </c>
      <c r="B403" s="18" t="str">
        <f>hyperlink("https://drive.google.com/uc?export=view&amp;id=1XsZubQO1vWxtWVUGbFU-oLAtApE91WHU",image("https://drive.google.com/thumbnail?id=1XsZubQO1vWxtWVUGbFU-oLAtApE91WHU"))</f>
        <v/>
      </c>
      <c r="C403" s="19" t="s">
        <v>776</v>
      </c>
      <c r="D403" s="19" t="s">
        <v>777</v>
      </c>
      <c r="E403" s="17">
        <v>0.0</v>
      </c>
      <c r="F403" s="20">
        <v>0.0</v>
      </c>
      <c r="G403" s="21"/>
    </row>
    <row r="404" ht="187.5" customHeight="1">
      <c r="A404" s="17">
        <v>403.0</v>
      </c>
      <c r="B404" s="18" t="str">
        <f>hyperlink("https://drive.google.com/uc?export=view&amp;id=18LUqvuwuvyftfnfaK02yjRaycHy3e0HC",image("https://drive.google.com/thumbnail?id=18LUqvuwuvyftfnfaK02yjRaycHy3e0HC"))</f>
        <v/>
      </c>
      <c r="C404" s="19" t="s">
        <v>778</v>
      </c>
      <c r="D404" s="19" t="s">
        <v>779</v>
      </c>
      <c r="E404" s="17">
        <v>0.0</v>
      </c>
      <c r="F404" s="20">
        <v>1.0</v>
      </c>
      <c r="G404" s="27"/>
    </row>
    <row r="405" ht="187.5" customHeight="1">
      <c r="A405" s="1">
        <v>404.0</v>
      </c>
      <c r="B405" s="7" t="str">
        <f>hyperlink("https://drive.google.com/uc?export=view&amp;id=1gWb9Za6PCcjDs-tMYZCE07md4TeoValu",image("https://drive.google.com/thumbnail?id=1gWb9Za6PCcjDs-tMYZCE07md4TeoValu"))</f>
        <v/>
      </c>
      <c r="C405" s="22" t="s">
        <v>780</v>
      </c>
      <c r="D405" s="22" t="s">
        <v>781</v>
      </c>
      <c r="E405" s="1">
        <v>1.0</v>
      </c>
      <c r="F405" s="9">
        <v>1.0</v>
      </c>
      <c r="G405" s="10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87.5" customHeight="1">
      <c r="A406" s="1">
        <v>405.0</v>
      </c>
      <c r="B406" s="7" t="str">
        <f>hyperlink("https://drive.google.com/uc?export=view&amp;id=1r8q-58NkqfgvrNbEJYemLVuygJEYAqWs",image("https://drive.google.com/thumbnail?id=1r8q-58NkqfgvrNbEJYemLVuygJEYAqWs"))</f>
        <v/>
      </c>
      <c r="C406" s="8" t="s">
        <v>782</v>
      </c>
      <c r="D406" s="8" t="s">
        <v>184</v>
      </c>
      <c r="E406" s="1">
        <v>0.0</v>
      </c>
      <c r="F406" s="9">
        <v>0.0</v>
      </c>
      <c r="G406" s="10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87.5" customHeight="1">
      <c r="A407" s="23">
        <v>406.0</v>
      </c>
      <c r="B407" s="24" t="str">
        <f>hyperlink("https://drive.google.com/uc?export=view&amp;id=1_PbqtPNQGmYIkUe9FsJ7RO6Mv6V6xzth",image("https://drive.google.com/thumbnail?id=1_PbqtPNQGmYIkUe9FsJ7RO6Mv6V6xzth"))</f>
        <v/>
      </c>
      <c r="C407" s="29" t="s">
        <v>783</v>
      </c>
      <c r="D407" s="29" t="s">
        <v>472</v>
      </c>
      <c r="E407" s="23">
        <v>2.0</v>
      </c>
      <c r="F407" s="26">
        <v>3.0</v>
      </c>
      <c r="G407" s="27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ht="187.5" customHeight="1">
      <c r="A408" s="17">
        <v>407.0</v>
      </c>
      <c r="B408" s="18" t="str">
        <f>hyperlink("https://drive.google.com/uc?export=view&amp;id=1ePripdwjmtZVcEETrIdRaQ0sMKqX7NEg",image("https://drive.google.com/thumbnail?id=1ePripdwjmtZVcEETrIdRaQ0sMKqX7NEg"))</f>
        <v/>
      </c>
      <c r="C408" s="19" t="s">
        <v>784</v>
      </c>
      <c r="D408" s="19" t="s">
        <v>785</v>
      </c>
      <c r="E408" s="17">
        <v>1.0</v>
      </c>
      <c r="F408" s="20">
        <v>0.0</v>
      </c>
      <c r="G408" s="21"/>
    </row>
    <row r="409" ht="187.5" customHeight="1">
      <c r="A409" s="23">
        <v>408.0</v>
      </c>
      <c r="B409" s="24" t="str">
        <f>hyperlink("https://drive.google.com/uc?export=view&amp;id=1HdmQSJK9d-wX_p6v18moT0UVdVuOp2YO",image("https://drive.google.com/thumbnail?id=1HdmQSJK9d-wX_p6v18moT0UVdVuOp2YO"))</f>
        <v/>
      </c>
      <c r="C409" s="29" t="s">
        <v>786</v>
      </c>
      <c r="D409" s="29" t="s">
        <v>787</v>
      </c>
      <c r="E409" s="23">
        <v>3.0</v>
      </c>
      <c r="F409" s="26">
        <v>0.0</v>
      </c>
      <c r="G409" s="27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ht="187.5" customHeight="1">
      <c r="A410" s="17">
        <v>409.0</v>
      </c>
      <c r="B410" s="18" t="str">
        <f>hyperlink("https://drive.google.com/uc?export=view&amp;id=1M54BQqrD_fKBBkXSg8RaAg8MI_4LSDhM",image("https://drive.google.com/thumbnail?id=1M54BQqrD_fKBBkXSg8RaAg8MI_4LSDhM"))</f>
        <v/>
      </c>
      <c r="C410" s="19" t="s">
        <v>788</v>
      </c>
      <c r="D410" s="19" t="s">
        <v>789</v>
      </c>
      <c r="E410" s="17">
        <v>3.0</v>
      </c>
      <c r="F410" s="20">
        <v>3.0</v>
      </c>
      <c r="G410" s="21"/>
    </row>
    <row r="411" ht="187.5" customHeight="1">
      <c r="A411" s="17">
        <v>410.0</v>
      </c>
      <c r="B411" s="18" t="str">
        <f>hyperlink("https://drive.google.com/uc?export=view&amp;id=1T_viTAMSv79gQ-9MF-CrvC7RCAhOCgxb",image("https://drive.google.com/thumbnail?id=1T_viTAMSv79gQ-9MF-CrvC7RCAhOCgxb"))</f>
        <v/>
      </c>
      <c r="C411" s="19" t="s">
        <v>790</v>
      </c>
      <c r="D411" s="19" t="s">
        <v>210</v>
      </c>
      <c r="E411" s="17">
        <v>2.0</v>
      </c>
      <c r="F411" s="20">
        <v>2.0</v>
      </c>
      <c r="G411" s="21"/>
    </row>
    <row r="412" ht="187.5" customHeight="1">
      <c r="A412" s="17">
        <v>411.0</v>
      </c>
      <c r="B412" s="18" t="str">
        <f>hyperlink("https://drive.google.com/uc?export=view&amp;id=1AobgLcz3RQND2MU_H27S6786RG0qEkre",image("https://drive.google.com/thumbnail?id=1AobgLcz3RQND2MU_H27S6786RG0qEkre"))</f>
        <v/>
      </c>
      <c r="C412" s="13" t="s">
        <v>791</v>
      </c>
      <c r="D412" s="13" t="s">
        <v>792</v>
      </c>
      <c r="E412" s="17">
        <v>2.0</v>
      </c>
      <c r="F412" s="20">
        <v>2.0</v>
      </c>
      <c r="G412" s="21"/>
    </row>
    <row r="413" ht="187.5" customHeight="1">
      <c r="A413" s="1">
        <v>412.0</v>
      </c>
      <c r="B413" s="7" t="str">
        <f>hyperlink("https://drive.google.com/uc?export=view&amp;id=1OrlyWpUr0Cpv5cgUZ9XUP8Mby2kkwGIj",image("https://drive.google.com/thumbnail?id=1OrlyWpUr0Cpv5cgUZ9XUP8Mby2kkwGIj"))</f>
        <v/>
      </c>
      <c r="C413" s="8" t="s">
        <v>793</v>
      </c>
      <c r="D413" s="8" t="s">
        <v>234</v>
      </c>
      <c r="E413" s="1">
        <v>0.0</v>
      </c>
      <c r="F413" s="9">
        <v>0.0</v>
      </c>
      <c r="G413" s="10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87.5" customHeight="1">
      <c r="A414" s="1">
        <v>413.0</v>
      </c>
      <c r="B414" s="7" t="str">
        <f>hyperlink("https://drive.google.com/uc?export=view&amp;id=1z3SslET8NK-LH9grEKwRFmC5QtsRXD7j",image("https://drive.google.com/thumbnail?id=1z3SslET8NK-LH9grEKwRFmC5QtsRXD7j"))</f>
        <v/>
      </c>
      <c r="C414" s="8" t="s">
        <v>794</v>
      </c>
      <c r="D414" s="8" t="s">
        <v>795</v>
      </c>
      <c r="E414" s="1">
        <v>0.0</v>
      </c>
      <c r="F414" s="9">
        <v>0.0</v>
      </c>
      <c r="G414" s="10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87.5" customHeight="1">
      <c r="A415" s="23">
        <v>414.0</v>
      </c>
      <c r="B415" s="24" t="str">
        <f>hyperlink("https://drive.google.com/uc?export=view&amp;id=1qNq0eTmxm9kz7bt0zj2UiRjUrQv-44fc",image("https://drive.google.com/thumbnail?id=1qNq0eTmxm9kz7bt0zj2UiRjUrQv-44fc"))</f>
        <v/>
      </c>
      <c r="C415" s="29" t="s">
        <v>796</v>
      </c>
      <c r="D415" s="29" t="s">
        <v>797</v>
      </c>
      <c r="E415" s="23">
        <v>2.0</v>
      </c>
      <c r="F415" s="26">
        <v>0.0</v>
      </c>
      <c r="G415" s="27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ht="187.5" customHeight="1">
      <c r="A416" s="17">
        <v>415.0</v>
      </c>
      <c r="B416" s="18" t="str">
        <f>hyperlink("https://drive.google.com/uc?export=view&amp;id=1QOKbYyC5zTx1fHzvXPMP3lBiynT7Q1WQ",image("https://drive.google.com/thumbnail?id=1QOKbYyC5zTx1fHzvXPMP3lBiynT7Q1WQ"))</f>
        <v/>
      </c>
      <c r="C416" s="13" t="s">
        <v>798</v>
      </c>
      <c r="D416" s="13" t="s">
        <v>799</v>
      </c>
      <c r="E416" s="17">
        <v>0.0</v>
      </c>
      <c r="F416" s="20">
        <v>0.0</v>
      </c>
      <c r="G416" s="21"/>
    </row>
    <row r="417" ht="187.5" customHeight="1">
      <c r="A417" s="1">
        <v>416.0</v>
      </c>
      <c r="B417" s="7" t="str">
        <f>hyperlink("https://drive.google.com/uc?export=view&amp;id=1OcLBhk0EtnfReyKFEB4LS-Yb8y2EUg8H",image("https://drive.google.com/thumbnail?id=1OcLBhk0EtnfReyKFEB4LS-Yb8y2EUg8H"))</f>
        <v/>
      </c>
      <c r="C417" s="8" t="s">
        <v>800</v>
      </c>
      <c r="D417" s="8" t="s">
        <v>801</v>
      </c>
      <c r="E417" s="1">
        <v>0.0</v>
      </c>
      <c r="F417" s="9">
        <v>0.0</v>
      </c>
      <c r="G417" s="10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87.5" customHeight="1">
      <c r="A418" s="17">
        <v>417.0</v>
      </c>
      <c r="B418" s="18" t="str">
        <f>hyperlink("https://drive.google.com/uc?export=view&amp;id=1dQve0H8XFTMU085nfc81Qn3WtwY9O-JX",image("https://drive.google.com/thumbnail?id=1dQve0H8XFTMU085nfc81Qn3WtwY9O-JX"))</f>
        <v/>
      </c>
      <c r="C418" s="19" t="s">
        <v>802</v>
      </c>
      <c r="D418" s="19" t="s">
        <v>803</v>
      </c>
      <c r="E418" s="17">
        <v>2.0</v>
      </c>
      <c r="F418" s="20">
        <v>1.0</v>
      </c>
      <c r="G418" s="21"/>
    </row>
    <row r="419" ht="187.5" customHeight="1">
      <c r="A419" s="17">
        <v>418.0</v>
      </c>
      <c r="B419" s="18" t="str">
        <f>hyperlink("https://drive.google.com/uc?export=view&amp;id=1HxEBIwTvJHdoGDUBgBDjLK1rbek1PEaQ",image("https://drive.google.com/thumbnail?id=1HxEBIwTvJHdoGDUBgBDjLK1rbek1PEaQ"))</f>
        <v/>
      </c>
      <c r="C419" s="19" t="s">
        <v>804</v>
      </c>
      <c r="D419" s="19" t="s">
        <v>210</v>
      </c>
      <c r="E419" s="17">
        <v>2.0</v>
      </c>
      <c r="F419" s="20">
        <v>1.0</v>
      </c>
      <c r="G419" s="21"/>
    </row>
    <row r="420" ht="187.5" customHeight="1">
      <c r="A420" s="1">
        <v>419.0</v>
      </c>
      <c r="B420" s="7" t="str">
        <f>hyperlink("https://drive.google.com/uc?export=view&amp;id=1b70g91brnpsJhxUVCZOvvNi9ztTFNPWa",image("https://drive.google.com/thumbnail?id=1b70g91brnpsJhxUVCZOvvNi9ztTFNPWa"))</f>
        <v/>
      </c>
      <c r="C420" s="8" t="s">
        <v>805</v>
      </c>
      <c r="D420" s="8" t="s">
        <v>806</v>
      </c>
      <c r="E420" s="1">
        <v>0.0</v>
      </c>
      <c r="F420" s="9">
        <v>0.0</v>
      </c>
      <c r="G420" s="10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87.5" customHeight="1">
      <c r="A421" s="17">
        <v>420.0</v>
      </c>
      <c r="B421" s="18" t="str">
        <f>hyperlink("https://drive.google.com/uc?export=view&amp;id=10cKt7BTdTyO-vzyAgs0nzRKhhBjjUJJQ",image("https://drive.google.com/thumbnail?id=10cKt7BTdTyO-vzyAgs0nzRKhhBjjUJJQ"))</f>
        <v/>
      </c>
      <c r="C421" s="13" t="s">
        <v>807</v>
      </c>
      <c r="D421" s="13" t="s">
        <v>808</v>
      </c>
      <c r="E421" s="17">
        <v>0.0</v>
      </c>
      <c r="F421" s="20">
        <v>1.0</v>
      </c>
      <c r="G421" s="21"/>
    </row>
    <row r="422" ht="187.5" customHeight="1">
      <c r="A422" s="17">
        <v>421.0</v>
      </c>
      <c r="B422" s="18" t="str">
        <f>hyperlink("https://drive.google.com/uc?export=view&amp;id=18CXXNTlGLIe4g-OdLOaQ29tuL0HFsnI4",image("https://drive.google.com/thumbnail?id=18CXXNTlGLIe4g-OdLOaQ29tuL0HFsnI4"))</f>
        <v/>
      </c>
      <c r="C422" s="19" t="s">
        <v>809</v>
      </c>
      <c r="D422" s="19" t="s">
        <v>810</v>
      </c>
      <c r="E422" s="17">
        <v>1.0</v>
      </c>
      <c r="F422" s="20">
        <v>3.0</v>
      </c>
      <c r="G422" s="21"/>
    </row>
    <row r="423" ht="187.5" customHeight="1">
      <c r="A423" s="17">
        <v>422.0</v>
      </c>
      <c r="B423" s="18" t="str">
        <f>hyperlink("https://drive.google.com/uc?export=view&amp;id=1kh51p_7mUL7nfgtG8FI3GAycX9Xapi1v",image("https://drive.google.com/thumbnail?id=1kh51p_7mUL7nfgtG8FI3GAycX9Xapi1v"))</f>
        <v/>
      </c>
      <c r="C423" s="19" t="s">
        <v>811</v>
      </c>
      <c r="D423" s="19" t="s">
        <v>812</v>
      </c>
      <c r="E423" s="17">
        <v>2.0</v>
      </c>
      <c r="F423" s="20">
        <v>3.0</v>
      </c>
      <c r="G423" s="21"/>
    </row>
    <row r="424" ht="187.5" customHeight="1">
      <c r="A424" s="17">
        <v>423.0</v>
      </c>
      <c r="B424" s="18" t="str">
        <f>hyperlink("https://drive.google.com/uc?export=view&amp;id=1EukoYSH9WtWYgqNnypScLpube07HLgql",image("https://drive.google.com/thumbnail?id=1EukoYSH9WtWYgqNnypScLpube07HLgql"))</f>
        <v/>
      </c>
      <c r="C424" s="13" t="s">
        <v>813</v>
      </c>
      <c r="D424" s="13" t="s">
        <v>814</v>
      </c>
      <c r="E424" s="17">
        <v>0.0</v>
      </c>
      <c r="F424" s="20">
        <v>0.0</v>
      </c>
      <c r="G424" s="21"/>
    </row>
    <row r="425" ht="187.5" customHeight="1">
      <c r="A425" s="17">
        <v>424.0</v>
      </c>
      <c r="B425" s="18" t="str">
        <f>hyperlink("https://drive.google.com/uc?export=view&amp;id=199O7Vt3wk684-TTYq8cGqTuA5d3PgFND",image("https://drive.google.com/thumbnail?id=199O7Vt3wk684-TTYq8cGqTuA5d3PgFND"))</f>
        <v/>
      </c>
      <c r="C425" s="19" t="s">
        <v>815</v>
      </c>
      <c r="D425" s="19" t="s">
        <v>816</v>
      </c>
      <c r="E425" s="17">
        <v>2.0</v>
      </c>
      <c r="F425" s="20">
        <v>3.0</v>
      </c>
      <c r="G425" s="21"/>
    </row>
    <row r="426" ht="187.5" customHeight="1">
      <c r="A426" s="17">
        <v>425.0</v>
      </c>
      <c r="B426" s="18" t="str">
        <f>hyperlink("https://drive.google.com/uc?export=view&amp;id=1SQ48eAJyFTies3Qsy3rI_6ie_9udAKE9",image("https://drive.google.com/thumbnail?id=1SQ48eAJyFTies3Qsy3rI_6ie_9udAKE9"))</f>
        <v/>
      </c>
      <c r="C426" s="19" t="s">
        <v>817</v>
      </c>
      <c r="D426" s="19" t="s">
        <v>818</v>
      </c>
      <c r="E426" s="17">
        <v>2.0</v>
      </c>
      <c r="F426" s="20">
        <v>1.0</v>
      </c>
      <c r="G426" s="21"/>
    </row>
    <row r="427" ht="187.5" customHeight="1">
      <c r="A427" s="1">
        <v>426.0</v>
      </c>
      <c r="B427" s="7" t="str">
        <f>hyperlink("https://drive.google.com/uc?export=view&amp;id=1B-O5npIfhtOwUDToWNuOYY7Cz2Juj_ia",image("https://drive.google.com/thumbnail?id=1B-O5npIfhtOwUDToWNuOYY7Cz2Juj_ia"))</f>
        <v/>
      </c>
      <c r="C427" s="8" t="s">
        <v>819</v>
      </c>
      <c r="D427" s="8" t="s">
        <v>820</v>
      </c>
      <c r="E427" s="1">
        <v>0.0</v>
      </c>
      <c r="F427" s="9">
        <v>0.0</v>
      </c>
      <c r="G427" s="10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87.5" customHeight="1">
      <c r="A428" s="1">
        <v>427.0</v>
      </c>
      <c r="B428" s="7" t="str">
        <f>hyperlink("https://drive.google.com/uc?export=view&amp;id=1O4R7fenzS00S4bU3rY_JCJG3XflnwIdv",image("https://drive.google.com/thumbnail?id=1O4R7fenzS00S4bU3rY_JCJG3XflnwIdv"))</f>
        <v/>
      </c>
      <c r="C428" s="8" t="s">
        <v>821</v>
      </c>
      <c r="D428" s="8" t="s">
        <v>822</v>
      </c>
      <c r="E428" s="1">
        <v>0.0</v>
      </c>
      <c r="F428" s="9">
        <v>0.0</v>
      </c>
      <c r="G428" s="10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87.5" customHeight="1">
      <c r="A429" s="17">
        <v>428.0</v>
      </c>
      <c r="B429" s="18" t="str">
        <f>hyperlink("https://drive.google.com/uc?export=view&amp;id=1KdrlT1gS7KI5kM4KowHkvLkxzbVV1rlT",image("https://drive.google.com/thumbnail?id=1KdrlT1gS7KI5kM4KowHkvLkxzbVV1rlT"))</f>
        <v/>
      </c>
      <c r="C429" s="13" t="s">
        <v>823</v>
      </c>
      <c r="D429" s="13" t="s">
        <v>824</v>
      </c>
      <c r="E429" s="17">
        <v>0.0</v>
      </c>
      <c r="F429" s="20">
        <v>0.0</v>
      </c>
      <c r="G429" s="21"/>
    </row>
    <row r="430" ht="187.5" customHeight="1">
      <c r="A430" s="1">
        <v>429.0</v>
      </c>
      <c r="B430" s="7" t="str">
        <f>hyperlink("https://drive.google.com/uc?export=view&amp;id=1kEIvJAuwBHfix4ynpG6KjHEtFiogwAdM",image("https://drive.google.com/thumbnail?id=1kEIvJAuwBHfix4ynpG6KjHEtFiogwAdM"))</f>
        <v/>
      </c>
      <c r="C430" s="8" t="s">
        <v>825</v>
      </c>
      <c r="D430" s="8" t="s">
        <v>826</v>
      </c>
      <c r="E430" s="1">
        <v>0.0</v>
      </c>
      <c r="F430" s="9">
        <v>0.0</v>
      </c>
      <c r="G430" s="10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87.5" customHeight="1">
      <c r="A431" s="1">
        <v>430.0</v>
      </c>
      <c r="B431" s="7" t="str">
        <f>hyperlink("https://drive.google.com/uc?export=view&amp;id=18bniOnSexXpSwh6O7l8eLvLEToOFb86h",image("https://drive.google.com/thumbnail?id=18bniOnSexXpSwh6O7l8eLvLEToOFb86h"))</f>
        <v/>
      </c>
      <c r="C431" s="8" t="s">
        <v>827</v>
      </c>
      <c r="D431" s="8" t="s">
        <v>828</v>
      </c>
      <c r="E431" s="1">
        <v>0.0</v>
      </c>
      <c r="F431" s="9">
        <v>0.0</v>
      </c>
      <c r="G431" s="10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87.5" customHeight="1">
      <c r="A432" s="1">
        <v>431.0</v>
      </c>
      <c r="B432" s="7" t="str">
        <f>hyperlink("https://drive.google.com/uc?export=view&amp;id=1O9vJclKKbFLCmN8ZoHVqLF9-apz3mTve",image("https://drive.google.com/thumbnail?id=1O9vJclKKbFLCmN8ZoHVqLF9-apz3mTve"))</f>
        <v/>
      </c>
      <c r="C432" s="8" t="s">
        <v>829</v>
      </c>
      <c r="D432" s="8" t="s">
        <v>822</v>
      </c>
      <c r="E432" s="1">
        <v>0.0</v>
      </c>
      <c r="F432" s="9">
        <v>0.0</v>
      </c>
      <c r="G432" s="10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87.5" customHeight="1">
      <c r="A433" s="17">
        <v>432.0</v>
      </c>
      <c r="B433" s="18" t="str">
        <f>hyperlink("https://drive.google.com/uc?export=view&amp;id=1cLdYqy9QQHlWhuzwXhm8__gtrcbgjfgf",image("https://drive.google.com/thumbnail?id=1cLdYqy9QQHlWhuzwXhm8__gtrcbgjfgf"))</f>
        <v/>
      </c>
      <c r="C433" s="19" t="s">
        <v>830</v>
      </c>
      <c r="D433" s="19" t="s">
        <v>831</v>
      </c>
      <c r="E433" s="17">
        <v>0.0</v>
      </c>
      <c r="F433" s="20">
        <v>0.0</v>
      </c>
      <c r="G433" s="21"/>
    </row>
    <row r="434" ht="187.5" customHeight="1">
      <c r="A434" s="1">
        <v>433.0</v>
      </c>
      <c r="B434" s="7" t="str">
        <f>hyperlink("https://drive.google.com/uc?export=view&amp;id=1FuD_vdoFyMCr3ed53tDtw-dEr_a379iI",image("https://drive.google.com/thumbnail?id=1FuD_vdoFyMCr3ed53tDtw-dEr_a379iI"))</f>
        <v/>
      </c>
      <c r="C434" s="8" t="s">
        <v>832</v>
      </c>
      <c r="D434" s="8" t="s">
        <v>833</v>
      </c>
      <c r="E434" s="1">
        <v>0.0</v>
      </c>
      <c r="F434" s="9">
        <v>0.0</v>
      </c>
      <c r="G434" s="10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87.5" customHeight="1">
      <c r="A435" s="1">
        <v>434.0</v>
      </c>
      <c r="B435" s="7" t="str">
        <f>hyperlink("https://drive.google.com/uc?export=view&amp;id=1Rt3pA0vUVHiB1jQ7ba_T2cCt_KxeUfob",image("https://drive.google.com/thumbnail?id=1Rt3pA0vUVHiB1jQ7ba_T2cCt_KxeUfob"))</f>
        <v/>
      </c>
      <c r="C435" s="8" t="s">
        <v>834</v>
      </c>
      <c r="D435" s="8" t="s">
        <v>835</v>
      </c>
      <c r="E435" s="1">
        <v>0.0</v>
      </c>
      <c r="F435" s="9">
        <v>0.0</v>
      </c>
      <c r="G435" s="10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87.5" customHeight="1">
      <c r="A436" s="1">
        <v>435.0</v>
      </c>
      <c r="B436" s="7" t="str">
        <f>hyperlink("https://drive.google.com/uc?export=view&amp;id=1c5tXvQ7Pf1SMYUM7Nwwi-yrAGZOQBQfF",image("https://drive.google.com/thumbnail?id=1c5tXvQ7Pf1SMYUM7Nwwi-yrAGZOQBQfF"))</f>
        <v/>
      </c>
      <c r="C436" s="8" t="s">
        <v>836</v>
      </c>
      <c r="D436" s="8" t="s">
        <v>492</v>
      </c>
      <c r="E436" s="1">
        <v>0.0</v>
      </c>
      <c r="F436" s="9">
        <v>0.0</v>
      </c>
      <c r="G436" s="10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87.5" customHeight="1">
      <c r="A437" s="1">
        <v>436.0</v>
      </c>
      <c r="B437" s="7" t="str">
        <f>hyperlink("https://drive.google.com/uc?export=view&amp;id=16f8w4AkKRnG2ZqgpyyIuBAZRQOFQSwUf",image("https://drive.google.com/thumbnail?id=16f8w4AkKRnG2ZqgpyyIuBAZRQOFQSwUf"))</f>
        <v/>
      </c>
      <c r="C437" s="8" t="s">
        <v>837</v>
      </c>
      <c r="D437" s="8" t="s">
        <v>838</v>
      </c>
      <c r="E437" s="1">
        <v>0.0</v>
      </c>
      <c r="F437" s="9">
        <v>0.0</v>
      </c>
      <c r="G437" s="10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87.5" customHeight="1">
      <c r="A438" s="1">
        <v>437.0</v>
      </c>
      <c r="B438" s="7" t="str">
        <f>hyperlink("https://drive.google.com/uc?export=view&amp;id=14QBA9sN8TI7fhfNs2GAK5ZNp7sEDePcX",image("https://drive.google.com/thumbnail?id=14QBA9sN8TI7fhfNs2GAK5ZNp7sEDePcX"))</f>
        <v/>
      </c>
      <c r="C438" s="8" t="s">
        <v>839</v>
      </c>
      <c r="D438" s="8" t="s">
        <v>840</v>
      </c>
      <c r="E438" s="1">
        <v>0.0</v>
      </c>
      <c r="F438" s="9">
        <v>0.0</v>
      </c>
      <c r="G438" s="10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87.5" customHeight="1">
      <c r="A439" s="17">
        <v>438.0</v>
      </c>
      <c r="B439" s="18" t="str">
        <f>hyperlink("https://drive.google.com/uc?export=view&amp;id=1d0I2Ks_566JCVJgbLvgVnlcaDQC-SvM0",image("https://drive.google.com/thumbnail?id=1d0I2Ks_566JCVJgbLvgVnlcaDQC-SvM0"))</f>
        <v/>
      </c>
      <c r="C439" s="19" t="s">
        <v>841</v>
      </c>
      <c r="D439" s="19" t="s">
        <v>842</v>
      </c>
      <c r="E439" s="17">
        <v>2.0</v>
      </c>
      <c r="F439" s="20">
        <v>0.0</v>
      </c>
      <c r="G439" s="21"/>
    </row>
    <row r="440" ht="187.5" customHeight="1">
      <c r="A440" s="1">
        <v>439.0</v>
      </c>
      <c r="B440" s="7" t="str">
        <f>hyperlink("https://drive.google.com/uc?export=view&amp;id=1brSTMhZqwSqqXbcRNk9or7dbHaneM8y-",image("https://drive.google.com/thumbnail?id=1brSTMhZqwSqqXbcRNk9or7dbHaneM8y-"))</f>
        <v/>
      </c>
      <c r="C440" s="22" t="s">
        <v>843</v>
      </c>
      <c r="D440" s="22" t="s">
        <v>844</v>
      </c>
      <c r="E440" s="1">
        <v>1.0</v>
      </c>
      <c r="F440" s="9">
        <v>1.0</v>
      </c>
      <c r="G440" s="10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87.5" customHeight="1">
      <c r="A441" s="17">
        <v>440.0</v>
      </c>
      <c r="B441" s="18" t="str">
        <f>hyperlink("https://drive.google.com/uc?export=view&amp;id=1daKzbY4ImOWprv_99nt0Oy5ZD8BWOBCk",image("https://drive.google.com/thumbnail?id=1daKzbY4ImOWprv_99nt0Oy5ZD8BWOBCk"))</f>
        <v/>
      </c>
      <c r="C441" s="19" t="s">
        <v>845</v>
      </c>
      <c r="D441" s="19" t="s">
        <v>846</v>
      </c>
      <c r="E441" s="17">
        <v>1.0</v>
      </c>
      <c r="F441" s="20">
        <v>0.0</v>
      </c>
      <c r="G441" s="21"/>
    </row>
    <row r="442" ht="187.5" customHeight="1">
      <c r="A442" s="17">
        <v>441.0</v>
      </c>
      <c r="B442" s="18" t="str">
        <f>hyperlink("https://drive.google.com/uc?export=view&amp;id=1SMvv5vVNcSKAwt0eYFjcJTfwKXhJR2Bm",image("https://drive.google.com/thumbnail?id=1SMvv5vVNcSKAwt0eYFjcJTfwKXhJR2Bm"))</f>
        <v/>
      </c>
      <c r="C442" s="13" t="s">
        <v>847</v>
      </c>
      <c r="D442" s="13" t="s">
        <v>848</v>
      </c>
      <c r="E442" s="17">
        <v>1.0</v>
      </c>
      <c r="F442" s="20">
        <v>2.0</v>
      </c>
      <c r="G442" s="21"/>
    </row>
    <row r="443" ht="187.5" customHeight="1">
      <c r="A443" s="1">
        <v>442.0</v>
      </c>
      <c r="B443" s="7" t="str">
        <f>hyperlink("https://drive.google.com/uc?export=view&amp;id=1DlyfPw7DjqeyEVHzisbKgv6_K9Fv6KOA",image("https://drive.google.com/thumbnail?id=1DlyfPw7DjqeyEVHzisbKgv6_K9Fv6KOA"))</f>
        <v/>
      </c>
      <c r="C443" s="8" t="s">
        <v>849</v>
      </c>
      <c r="D443" s="8" t="s">
        <v>850</v>
      </c>
      <c r="E443" s="1">
        <v>0.0</v>
      </c>
      <c r="F443" s="9">
        <v>0.0</v>
      </c>
      <c r="G443" s="10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87.5" customHeight="1">
      <c r="A444" s="1">
        <v>443.0</v>
      </c>
      <c r="B444" s="7" t="str">
        <f>hyperlink("https://drive.google.com/uc?export=view&amp;id=1mjH5m0qnIDc_utDCx8qPlNvQIN2oFI3s",image("https://drive.google.com/thumbnail?id=1mjH5m0qnIDc_utDCx8qPlNvQIN2oFI3s"))</f>
        <v/>
      </c>
      <c r="C444" s="8" t="s">
        <v>851</v>
      </c>
      <c r="D444" s="8" t="s">
        <v>852</v>
      </c>
      <c r="E444" s="1">
        <v>0.0</v>
      </c>
      <c r="F444" s="9">
        <v>0.0</v>
      </c>
      <c r="G444" s="10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87.5" customHeight="1">
      <c r="A445" s="1">
        <v>444.0</v>
      </c>
      <c r="B445" s="7" t="str">
        <f>hyperlink("https://drive.google.com/uc?export=view&amp;id=1pPZn0zSPQ7VUGyZQ6YdIW1t8SQdgguyC",image("https://drive.google.com/thumbnail?id=1pPZn0zSPQ7VUGyZQ6YdIW1t8SQdgguyC"))</f>
        <v/>
      </c>
      <c r="C445" s="8" t="s">
        <v>853</v>
      </c>
      <c r="D445" s="8" t="s">
        <v>65</v>
      </c>
      <c r="E445" s="1">
        <v>0.0</v>
      </c>
      <c r="F445" s="9">
        <v>0.0</v>
      </c>
      <c r="G445" s="10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87.5" customHeight="1">
      <c r="A446" s="11">
        <v>445.0</v>
      </c>
      <c r="B446" s="12" t="str">
        <f>hyperlink("https://drive.google.com/uc?export=view&amp;id=1UaQVkalM4UrhYzXHxzT7bg7zQ52QPav0",image("https://drive.google.com/thumbnail?id=1UaQVkalM4UrhYzXHxzT7bg7zQ52QPav0"))</f>
        <v/>
      </c>
      <c r="C446" s="19" t="s">
        <v>854</v>
      </c>
      <c r="D446" s="19" t="s">
        <v>648</v>
      </c>
      <c r="E446" s="11">
        <v>1.0</v>
      </c>
      <c r="F446" s="14">
        <v>0.0</v>
      </c>
      <c r="G446" s="15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ht="187.5" customHeight="1">
      <c r="A447" s="1">
        <v>446.0</v>
      </c>
      <c r="B447" s="7" t="str">
        <f>hyperlink("https://drive.google.com/uc?export=view&amp;id=1CGe3HZ4Pq5eyik0k2ZNas9Z87MiPt4UM",image("https://drive.google.com/thumbnail?id=1CGe3HZ4Pq5eyik0k2ZNas9Z87MiPt4UM"))</f>
        <v/>
      </c>
      <c r="C447" s="8" t="s">
        <v>855</v>
      </c>
      <c r="D447" s="8" t="s">
        <v>856</v>
      </c>
      <c r="E447" s="1">
        <v>0.0</v>
      </c>
      <c r="F447" s="9">
        <v>0.0</v>
      </c>
      <c r="G447" s="10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87.5" customHeight="1">
      <c r="A448" s="17">
        <v>447.0</v>
      </c>
      <c r="B448" s="18" t="str">
        <f>hyperlink("https://drive.google.com/uc?export=view&amp;id=1achrxefsI-l_J4D_Ff93ZVQ9zGAkYjbU",image("https://drive.google.com/thumbnail?id=1achrxefsI-l_J4D_Ff93ZVQ9zGAkYjbU"))</f>
        <v/>
      </c>
      <c r="C448" s="19" t="s">
        <v>857</v>
      </c>
      <c r="D448" s="19" t="s">
        <v>858</v>
      </c>
      <c r="E448" s="17">
        <v>2.0</v>
      </c>
      <c r="F448" s="20">
        <v>3.0</v>
      </c>
      <c r="G448" s="21"/>
    </row>
    <row r="449" ht="187.5" customHeight="1">
      <c r="A449" s="17">
        <v>448.0</v>
      </c>
      <c r="B449" s="18" t="str">
        <f>hyperlink("https://drive.google.com/uc?export=view&amp;id=1rtzUelqtXDJqFH2YM3kkxbfVjMuW2Lcy",image("https://drive.google.com/thumbnail?id=1rtzUelqtXDJqFH2YM3kkxbfVjMuW2Lcy"))</f>
        <v/>
      </c>
      <c r="C449" s="13" t="s">
        <v>859</v>
      </c>
      <c r="D449" s="13" t="s">
        <v>860</v>
      </c>
      <c r="E449" s="17">
        <v>0.0</v>
      </c>
      <c r="F449" s="20">
        <v>0.0</v>
      </c>
      <c r="G449" s="21"/>
    </row>
    <row r="450" ht="187.5" customHeight="1">
      <c r="A450" s="1">
        <v>449.0</v>
      </c>
      <c r="B450" s="7" t="str">
        <f>hyperlink("https://drive.google.com/uc?export=view&amp;id=1AY52m7KVUtgmiBROeOV6_1gL7VCsTBuq",image("https://drive.google.com/thumbnail?id=1AY52m7KVUtgmiBROeOV6_1gL7VCsTBuq"))</f>
        <v/>
      </c>
      <c r="C450" s="22" t="s">
        <v>861</v>
      </c>
      <c r="D450" s="22" t="s">
        <v>862</v>
      </c>
      <c r="E450" s="1">
        <v>3.0</v>
      </c>
      <c r="F450" s="9">
        <v>3.0</v>
      </c>
      <c r="G450" s="10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87.5" customHeight="1">
      <c r="A451" s="23">
        <v>450.0</v>
      </c>
      <c r="B451" s="24" t="str">
        <f>hyperlink("https://drive.google.com/uc?export=view&amp;id=1pfncK7DHYZ7X1nohGEi7LIc41WpiVJMF",image("https://drive.google.com/thumbnail?id=1pfncK7DHYZ7X1nohGEi7LIc41WpiVJMF"))</f>
        <v/>
      </c>
      <c r="C451" s="29" t="s">
        <v>863</v>
      </c>
      <c r="D451" s="29" t="s">
        <v>864</v>
      </c>
      <c r="E451" s="23">
        <v>2.0</v>
      </c>
      <c r="F451" s="26">
        <v>1.0</v>
      </c>
      <c r="G451" s="27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ht="187.5" customHeight="1">
      <c r="A452" s="17">
        <v>451.0</v>
      </c>
      <c r="B452" s="18" t="str">
        <f>hyperlink("https://drive.google.com/uc?export=view&amp;id=1x70Wllt8AV1FJTpmFITz2yVKbtzm0VTr",image("https://drive.google.com/thumbnail?id=1x70Wllt8AV1FJTpmFITz2yVKbtzm0VTr"))</f>
        <v/>
      </c>
      <c r="C452" s="13" t="s">
        <v>865</v>
      </c>
      <c r="D452" s="13" t="s">
        <v>866</v>
      </c>
      <c r="E452" s="17">
        <v>0.0</v>
      </c>
      <c r="F452" s="20">
        <v>0.0</v>
      </c>
      <c r="G452" s="21"/>
    </row>
    <row r="453" ht="187.5" customHeight="1">
      <c r="A453" s="17">
        <v>452.0</v>
      </c>
      <c r="B453" s="18" t="str">
        <f>hyperlink("https://drive.google.com/uc?export=view&amp;id=1G7CrbkZaAR-YbF4GOvi9ctZYDtHX9qFv",image("https://drive.google.com/thumbnail?id=1G7CrbkZaAR-YbF4GOvi9ctZYDtHX9qFv"))</f>
        <v/>
      </c>
      <c r="C453" s="19" t="s">
        <v>867</v>
      </c>
      <c r="D453" s="19" t="s">
        <v>868</v>
      </c>
      <c r="E453" s="17">
        <v>2.0</v>
      </c>
      <c r="F453" s="20">
        <v>3.0</v>
      </c>
      <c r="G453" s="21"/>
    </row>
    <row r="454" ht="187.5" customHeight="1">
      <c r="A454" s="1">
        <v>453.0</v>
      </c>
      <c r="B454" s="7" t="str">
        <f>hyperlink("https://drive.google.com/uc?export=view&amp;id=1dqDgThmkictz0j_1PEYuMWKhAFVd-8DW",image("https://drive.google.com/thumbnail?id=1dqDgThmkictz0j_1PEYuMWKhAFVd-8DW"))</f>
        <v/>
      </c>
      <c r="C454" s="8" t="s">
        <v>869</v>
      </c>
      <c r="D454" s="8" t="s">
        <v>713</v>
      </c>
      <c r="E454" s="1">
        <v>0.0</v>
      </c>
      <c r="F454" s="9">
        <v>0.0</v>
      </c>
      <c r="G454" s="10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87.5" customHeight="1">
      <c r="A455" s="1">
        <v>454.0</v>
      </c>
      <c r="B455" s="7" t="str">
        <f>hyperlink("https://drive.google.com/uc?export=view&amp;id=1rNW6EjlmL0dSL3XYkbLjWIlqJuX9dX-O",image("https://drive.google.com/thumbnail?id=1rNW6EjlmL0dSL3XYkbLjWIlqJuX9dX-O"))</f>
        <v/>
      </c>
      <c r="C455" s="8" t="s">
        <v>870</v>
      </c>
      <c r="D455" s="8" t="s">
        <v>871</v>
      </c>
      <c r="E455" s="1">
        <v>0.0</v>
      </c>
      <c r="F455" s="9">
        <v>0.0</v>
      </c>
      <c r="G455" s="10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87.5" customHeight="1">
      <c r="A456" s="17">
        <v>455.0</v>
      </c>
      <c r="B456" s="18" t="str">
        <f>hyperlink("https://drive.google.com/uc?export=view&amp;id=1WBo4KzWdOPXoN1MAsSmKe9HKYofO3mTr",image("https://drive.google.com/thumbnail?id=1WBo4KzWdOPXoN1MAsSmKe9HKYofO3mTr"))</f>
        <v/>
      </c>
      <c r="C456" s="19" t="s">
        <v>872</v>
      </c>
      <c r="D456" s="19" t="s">
        <v>873</v>
      </c>
      <c r="E456" s="17">
        <v>1.0</v>
      </c>
      <c r="F456" s="20">
        <v>0.0</v>
      </c>
      <c r="G456" s="21"/>
    </row>
    <row r="457" ht="187.5" customHeight="1">
      <c r="A457" s="1">
        <v>456.0</v>
      </c>
      <c r="B457" s="7" t="str">
        <f>hyperlink("https://drive.google.com/uc?export=view&amp;id=1TEx3jwR_Qyun2DqM4FixRs_YSCeFXI2o",image("https://drive.google.com/thumbnail?id=1TEx3jwR_Qyun2DqM4FixRs_YSCeFXI2o"))</f>
        <v/>
      </c>
      <c r="C457" s="8" t="s">
        <v>874</v>
      </c>
      <c r="D457" s="8" t="s">
        <v>875</v>
      </c>
      <c r="E457" s="1">
        <v>0.0</v>
      </c>
      <c r="F457" s="9">
        <v>0.0</v>
      </c>
      <c r="G457" s="10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87.5" customHeight="1">
      <c r="A458" s="17">
        <v>457.0</v>
      </c>
      <c r="B458" s="18" t="str">
        <f>hyperlink("https://drive.google.com/uc?export=view&amp;id=1uXEtKJ7hOoYWjnuwSalba4p1TMt2HjCq",image("https://drive.google.com/thumbnail?id=1uXEtKJ7hOoYWjnuwSalba4p1TMt2HjCq"))</f>
        <v/>
      </c>
      <c r="C458" s="13" t="s">
        <v>876</v>
      </c>
      <c r="D458" s="13" t="s">
        <v>877</v>
      </c>
      <c r="E458" s="17">
        <v>0.0</v>
      </c>
      <c r="F458" s="20">
        <v>1.0</v>
      </c>
      <c r="G458" s="21"/>
    </row>
    <row r="459" ht="187.5" customHeight="1">
      <c r="A459" s="1">
        <v>458.0</v>
      </c>
      <c r="B459" s="7" t="str">
        <f>hyperlink("https://drive.google.com/uc?export=view&amp;id=1cGJFOzPXbr18V2v7Nmo6Bw1ybXgjKqIC",image("https://drive.google.com/thumbnail?id=1cGJFOzPXbr18V2v7Nmo6Bw1ybXgjKqIC"))</f>
        <v/>
      </c>
      <c r="C459" s="8" t="s">
        <v>878</v>
      </c>
      <c r="D459" s="8" t="s">
        <v>879</v>
      </c>
      <c r="E459" s="1">
        <v>0.0</v>
      </c>
      <c r="F459" s="9">
        <v>0.0</v>
      </c>
      <c r="G459" s="10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87.5" customHeight="1">
      <c r="A460" s="17">
        <v>459.0</v>
      </c>
      <c r="B460" s="18" t="str">
        <f>hyperlink("https://drive.google.com/uc?export=view&amp;id=10W-3r49nZ53gtht6BMrauOvQNns8JdvY",image("https://drive.google.com/thumbnail?id=10W-3r49nZ53gtht6BMrauOvQNns8JdvY"))</f>
        <v/>
      </c>
      <c r="C460" s="19" t="s">
        <v>880</v>
      </c>
      <c r="D460" s="19" t="s">
        <v>881</v>
      </c>
      <c r="E460" s="17">
        <v>2.0</v>
      </c>
      <c r="F460" s="20">
        <v>3.0</v>
      </c>
      <c r="G460" s="21"/>
    </row>
    <row r="461" ht="187.5" customHeight="1">
      <c r="A461" s="17">
        <v>460.0</v>
      </c>
      <c r="B461" s="18" t="str">
        <f>hyperlink("https://drive.google.com/uc?export=view&amp;id=120yWJW__Z9wyElv-i-CQkk6k-R5M7f-4",image("https://drive.google.com/thumbnail?id=120yWJW__Z9wyElv-i-CQkk6k-R5M7f-4"))</f>
        <v/>
      </c>
      <c r="C461" s="13" t="s">
        <v>882</v>
      </c>
      <c r="D461" s="13" t="s">
        <v>883</v>
      </c>
      <c r="E461" s="17">
        <v>0.0</v>
      </c>
      <c r="F461" s="20">
        <v>1.0</v>
      </c>
      <c r="G461" s="21"/>
    </row>
    <row r="462" ht="187.5" customHeight="1">
      <c r="A462" s="1">
        <v>461.0</v>
      </c>
      <c r="B462" s="7" t="str">
        <f>hyperlink("https://drive.google.com/uc?export=view&amp;id=1Xj-vtT__eV0YpqdLtXWuguqgrGPibHyS",image("https://drive.google.com/thumbnail?id=1Xj-vtT__eV0YpqdLtXWuguqgrGPibHyS"))</f>
        <v/>
      </c>
      <c r="C462" s="8" t="s">
        <v>884</v>
      </c>
      <c r="D462" s="8" t="s">
        <v>885</v>
      </c>
      <c r="E462" s="1">
        <v>0.0</v>
      </c>
      <c r="F462" s="9">
        <v>0.0</v>
      </c>
      <c r="G462" s="10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87.5" customHeight="1">
      <c r="A463" s="17">
        <v>462.0</v>
      </c>
      <c r="B463" s="18" t="str">
        <f>hyperlink("https://drive.google.com/uc?export=view&amp;id=1yQRIDwr5cel4UzW9vv9-tgG7YbyX-LYy",image("https://drive.google.com/thumbnail?id=1yQRIDwr5cel4UzW9vv9-tgG7YbyX-LYy"))</f>
        <v/>
      </c>
      <c r="C463" s="19" t="s">
        <v>886</v>
      </c>
      <c r="D463" s="19" t="s">
        <v>887</v>
      </c>
      <c r="E463" s="17">
        <v>1.0</v>
      </c>
      <c r="F463" s="20">
        <v>3.0</v>
      </c>
      <c r="G463" s="21"/>
    </row>
    <row r="464" ht="187.5" customHeight="1">
      <c r="A464" s="1">
        <v>463.0</v>
      </c>
      <c r="B464" s="7" t="str">
        <f>hyperlink("https://drive.google.com/uc?export=view&amp;id=1F_tgO0gbK8y3NLybSHP_XYTDml2JCRWU",image("https://drive.google.com/thumbnail?id=1F_tgO0gbK8y3NLybSHP_XYTDml2JCRWU"))</f>
        <v/>
      </c>
      <c r="C464" s="8" t="s">
        <v>888</v>
      </c>
      <c r="D464" s="8" t="s">
        <v>889</v>
      </c>
      <c r="E464" s="1">
        <v>0.0</v>
      </c>
      <c r="F464" s="9">
        <v>0.0</v>
      </c>
      <c r="G464" s="10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87.5" customHeight="1">
      <c r="A465" s="1">
        <v>464.0</v>
      </c>
      <c r="B465" s="7" t="str">
        <f>hyperlink("https://drive.google.com/uc?export=view&amp;id=1oOPWMTZ1dsHwLrSSEiTa924AETBgtct1",image("https://drive.google.com/thumbnail?id=1oOPWMTZ1dsHwLrSSEiTa924AETBgtct1"))</f>
        <v/>
      </c>
      <c r="C465" s="8" t="s">
        <v>890</v>
      </c>
      <c r="D465" s="8" t="s">
        <v>891</v>
      </c>
      <c r="E465" s="1">
        <v>0.0</v>
      </c>
      <c r="F465" s="9">
        <v>0.0</v>
      </c>
      <c r="G465" s="10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87.5" customHeight="1">
      <c r="A466" s="23">
        <v>465.0</v>
      </c>
      <c r="B466" s="24" t="str">
        <f>hyperlink("https://drive.google.com/uc?export=view&amp;id=118darBu2tkWT5BH2K9uajyO7BWhIaD_5",image("https://drive.google.com/thumbnail?id=118darBu2tkWT5BH2K9uajyO7BWhIaD_5"))</f>
        <v/>
      </c>
      <c r="C466" s="29" t="s">
        <v>892</v>
      </c>
      <c r="D466" s="29" t="s">
        <v>893</v>
      </c>
      <c r="E466" s="23">
        <v>2.0</v>
      </c>
      <c r="F466" s="26">
        <v>3.0</v>
      </c>
      <c r="G466" s="27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ht="187.5" customHeight="1">
      <c r="A467" s="1">
        <v>466.0</v>
      </c>
      <c r="B467" s="7" t="str">
        <f>hyperlink("https://drive.google.com/uc?export=view&amp;id=1T0PdynHa3QZ5q4REakN478gMwErD4XKl",image("https://drive.google.com/thumbnail?id=1T0PdynHa3QZ5q4REakN478gMwErD4XKl"))</f>
        <v/>
      </c>
      <c r="C467" s="8" t="s">
        <v>894</v>
      </c>
      <c r="D467" s="8" t="s">
        <v>895</v>
      </c>
      <c r="E467" s="1">
        <v>0.0</v>
      </c>
      <c r="F467" s="9">
        <v>0.0</v>
      </c>
      <c r="G467" s="10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87.5" customHeight="1">
      <c r="A468" s="1">
        <v>467.0</v>
      </c>
      <c r="B468" s="7" t="str">
        <f>hyperlink("https://drive.google.com/uc?export=view&amp;id=1aZgTSHM5pASfPZCa7IEj_eCp9mM7TXTc",image("https://drive.google.com/thumbnail?id=1aZgTSHM5pASfPZCa7IEj_eCp9mM7TXTc"))</f>
        <v/>
      </c>
      <c r="C468" s="8" t="s">
        <v>896</v>
      </c>
      <c r="D468" s="8" t="s">
        <v>897</v>
      </c>
      <c r="E468" s="1">
        <v>0.0</v>
      </c>
      <c r="F468" s="9">
        <v>0.0</v>
      </c>
      <c r="G468" s="10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87.5" customHeight="1">
      <c r="A469" s="11">
        <v>468.0</v>
      </c>
      <c r="B469" s="12" t="str">
        <f>hyperlink("https://drive.google.com/uc?export=view&amp;id=1CgjgzFA00EqVJlciLwkfG8aJUVUWWiG-",image("https://drive.google.com/thumbnail?id=1CgjgzFA00EqVJlciLwkfG8aJUVUWWiG-"))</f>
        <v/>
      </c>
      <c r="C469" s="19" t="s">
        <v>898</v>
      </c>
      <c r="D469" s="19" t="s">
        <v>899</v>
      </c>
      <c r="E469" s="11">
        <v>2.0</v>
      </c>
      <c r="F469" s="14">
        <v>1.0</v>
      </c>
      <c r="G469" s="15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ht="187.5" customHeight="1">
      <c r="A470" s="1">
        <v>469.0</v>
      </c>
      <c r="B470" s="7" t="str">
        <f>hyperlink("https://drive.google.com/uc?export=view&amp;id=1I2Z7GbmIEPIXJ_dBPiyfnZelgTcJSWvZ",image("https://drive.google.com/thumbnail?id=1I2Z7GbmIEPIXJ_dBPiyfnZelgTcJSWvZ"))</f>
        <v/>
      </c>
      <c r="C470" s="22" t="s">
        <v>900</v>
      </c>
      <c r="D470" s="22" t="s">
        <v>901</v>
      </c>
      <c r="E470" s="1">
        <v>2.0</v>
      </c>
      <c r="F470" s="9">
        <v>2.0</v>
      </c>
      <c r="G470" s="10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87.5" customHeight="1">
      <c r="A471" s="1">
        <v>470.0</v>
      </c>
      <c r="B471" s="7" t="str">
        <f>hyperlink("https://drive.google.com/uc?export=view&amp;id=1YClUrd5ekb8mT20v4YjpWeDYkMUb1MeI",image("https://drive.google.com/thumbnail?id=1YClUrd5ekb8mT20v4YjpWeDYkMUb1MeI"))</f>
        <v/>
      </c>
      <c r="C471" s="8" t="s">
        <v>902</v>
      </c>
      <c r="D471" s="8" t="s">
        <v>903</v>
      </c>
      <c r="E471" s="1">
        <v>0.0</v>
      </c>
      <c r="F471" s="9">
        <v>0.0</v>
      </c>
      <c r="G471" s="10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87.5" customHeight="1">
      <c r="A472" s="17">
        <v>471.0</v>
      </c>
      <c r="B472" s="18" t="str">
        <f>hyperlink("https://drive.google.com/uc?export=view&amp;id=1RLmdLgJLQTyvDzL5rp4vxKYe7SSXOI_y",image("https://drive.google.com/thumbnail?id=1RLmdLgJLQTyvDzL5rp4vxKYe7SSXOI_y"))</f>
        <v/>
      </c>
      <c r="C472" s="13" t="s">
        <v>904</v>
      </c>
      <c r="D472" s="13" t="s">
        <v>547</v>
      </c>
      <c r="E472" s="17">
        <v>1.0</v>
      </c>
      <c r="F472" s="20">
        <v>0.0</v>
      </c>
      <c r="G472" s="21"/>
    </row>
    <row r="473" ht="187.5" customHeight="1">
      <c r="A473" s="23">
        <v>472.0</v>
      </c>
      <c r="B473" s="24" t="str">
        <f>hyperlink("https://drive.google.com/uc?export=view&amp;id=18V6P5Jr_jQJB5oPrjW6_9kErNS8qM_D1",image("https://drive.google.com/thumbnail?id=18V6P5Jr_jQJB5oPrjW6_9kErNS8qM_D1"))</f>
        <v/>
      </c>
      <c r="C473" s="29" t="s">
        <v>905</v>
      </c>
      <c r="D473" s="29" t="s">
        <v>762</v>
      </c>
      <c r="E473" s="23">
        <v>1.0</v>
      </c>
      <c r="F473" s="26">
        <v>3.0</v>
      </c>
      <c r="G473" s="27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ht="187.5" customHeight="1">
      <c r="A474" s="17">
        <v>473.0</v>
      </c>
      <c r="B474" s="18" t="str">
        <f>hyperlink("https://drive.google.com/uc?export=view&amp;id=1xXX0CrHCyakaB_OSFpWLP86hqW80wTxc",image("https://drive.google.com/thumbnail?id=1xXX0CrHCyakaB_OSFpWLP86hqW80wTxc"))</f>
        <v/>
      </c>
      <c r="C474" s="19" t="s">
        <v>906</v>
      </c>
      <c r="D474" s="19" t="s">
        <v>907</v>
      </c>
      <c r="E474" s="17">
        <v>2.0</v>
      </c>
      <c r="F474" s="20">
        <v>3.0</v>
      </c>
      <c r="G474" s="21"/>
    </row>
    <row r="475" ht="187.5" customHeight="1">
      <c r="A475" s="1">
        <v>474.0</v>
      </c>
      <c r="B475" s="7" t="str">
        <f>hyperlink("https://drive.google.com/uc?export=view&amp;id=1kYgxhdJKMMW5Uc5FW5ACLCgp0AbeYXMn",image("https://drive.google.com/thumbnail?id=1kYgxhdJKMMW5Uc5FW5ACLCgp0AbeYXMn"))</f>
        <v/>
      </c>
      <c r="C475" s="22" t="s">
        <v>908</v>
      </c>
      <c r="D475" s="22" t="s">
        <v>909</v>
      </c>
      <c r="E475" s="1">
        <v>0.0</v>
      </c>
      <c r="F475" s="9">
        <v>0.0</v>
      </c>
      <c r="G475" s="10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87.5" customHeight="1">
      <c r="A476" s="17">
        <v>475.0</v>
      </c>
      <c r="B476" s="18" t="str">
        <f>hyperlink("https://drive.google.com/uc?export=view&amp;id=1tWnmvePZ1xhtlAKVupaTbo3CSgodcZCn",image("https://drive.google.com/thumbnail?id=1tWnmvePZ1xhtlAKVupaTbo3CSgodcZCn"))</f>
        <v/>
      </c>
      <c r="C476" s="13" t="s">
        <v>910</v>
      </c>
      <c r="D476" s="13" t="s">
        <v>547</v>
      </c>
      <c r="E476" s="17">
        <v>0.0</v>
      </c>
      <c r="F476" s="20">
        <v>2.0</v>
      </c>
      <c r="G476" s="21"/>
    </row>
    <row r="477" ht="187.5" customHeight="1">
      <c r="A477" s="11">
        <v>476.0</v>
      </c>
      <c r="B477" s="12" t="str">
        <f>hyperlink("https://drive.google.com/uc?export=view&amp;id=1yvyAahotVxz6XbqO2xRxZTXMJU0intfI",image("https://drive.google.com/thumbnail?id=1yvyAahotVxz6XbqO2xRxZTXMJU0intfI"))</f>
        <v/>
      </c>
      <c r="C477" s="19" t="s">
        <v>911</v>
      </c>
      <c r="D477" s="19" t="s">
        <v>912</v>
      </c>
      <c r="E477" s="11">
        <v>2.0</v>
      </c>
      <c r="F477" s="14">
        <v>2.0</v>
      </c>
      <c r="G477" s="15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ht="187.5" customHeight="1">
      <c r="A478" s="17">
        <v>477.0</v>
      </c>
      <c r="B478" s="18" t="str">
        <f>hyperlink("https://drive.google.com/uc?export=view&amp;id=1yrmNHTfBAo1AkNiKEARKE2kcIotlbjE2",image("https://drive.google.com/thumbnail?id=1yrmNHTfBAo1AkNiKEARKE2kcIotlbjE2"))</f>
        <v/>
      </c>
      <c r="C478" s="19" t="s">
        <v>913</v>
      </c>
      <c r="D478" s="19" t="s">
        <v>492</v>
      </c>
      <c r="E478" s="17">
        <v>2.0</v>
      </c>
      <c r="F478" s="20">
        <v>3.0</v>
      </c>
      <c r="G478" s="21"/>
    </row>
    <row r="479" ht="187.5" customHeight="1">
      <c r="A479" s="17">
        <v>478.0</v>
      </c>
      <c r="B479" s="18" t="str">
        <f>hyperlink("https://drive.google.com/uc?export=view&amp;id=1LDozVrCQ_vMgqQ3XjcG51stIsrA-8uTZ",image("https://drive.google.com/thumbnail?id=1LDozVrCQ_vMgqQ3XjcG51stIsrA-8uTZ"))</f>
        <v/>
      </c>
      <c r="C479" s="19" t="s">
        <v>914</v>
      </c>
      <c r="D479" s="19" t="s">
        <v>915</v>
      </c>
      <c r="E479" s="17">
        <v>2.0</v>
      </c>
      <c r="F479" s="20">
        <v>3.0</v>
      </c>
      <c r="G479" s="21"/>
    </row>
    <row r="480" ht="187.5" customHeight="1">
      <c r="A480" s="1">
        <v>479.0</v>
      </c>
      <c r="B480" s="7" t="str">
        <f>hyperlink("https://drive.google.com/uc?export=view&amp;id=1V-fxDnQJHbqGUosB893pDJMPl0HU25lP",image("https://drive.google.com/thumbnail?id=1V-fxDnQJHbqGUosB893pDJMPl0HU25lP"))</f>
        <v/>
      </c>
      <c r="C480" s="8" t="s">
        <v>916</v>
      </c>
      <c r="D480" s="8" t="s">
        <v>917</v>
      </c>
      <c r="E480" s="1">
        <v>0.0</v>
      </c>
      <c r="F480" s="9">
        <v>0.0</v>
      </c>
      <c r="G480" s="10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87.5" customHeight="1">
      <c r="A481" s="17">
        <v>480.0</v>
      </c>
      <c r="B481" s="18" t="str">
        <f>hyperlink("https://drive.google.com/uc?export=view&amp;id=16hoFile45iIXG3aj857V0JubfvWjEqPB",image("https://drive.google.com/thumbnail?id=16hoFile45iIXG3aj857V0JubfvWjEqPB"))</f>
        <v/>
      </c>
      <c r="C481" s="19" t="s">
        <v>918</v>
      </c>
      <c r="D481" s="19" t="s">
        <v>919</v>
      </c>
      <c r="E481" s="17">
        <v>0.0</v>
      </c>
      <c r="F481" s="20">
        <v>3.0</v>
      </c>
      <c r="G481" s="21"/>
    </row>
    <row r="482" ht="187.5" customHeight="1">
      <c r="A482" s="1">
        <v>481.0</v>
      </c>
      <c r="B482" s="7" t="str">
        <f>hyperlink("https://drive.google.com/uc?export=view&amp;id=1g8tpi3SsCKMlqXoG1nHlfCaEjdF55QqZ",image("https://drive.google.com/thumbnail?id=1g8tpi3SsCKMlqXoG1nHlfCaEjdF55QqZ"))</f>
        <v/>
      </c>
      <c r="C482" s="22" t="s">
        <v>920</v>
      </c>
      <c r="D482" s="22" t="s">
        <v>921</v>
      </c>
      <c r="E482" s="1">
        <v>2.0</v>
      </c>
      <c r="F482" s="9">
        <v>2.0</v>
      </c>
      <c r="G482" s="10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87.5" customHeight="1">
      <c r="A483" s="23">
        <v>482.0</v>
      </c>
      <c r="B483" s="24" t="str">
        <f>hyperlink("https://drive.google.com/uc?export=view&amp;id=1k7v7busXn8RONWRpqNnEAw1WayG-_J5r",image("https://drive.google.com/thumbnail?id=1k7v7busXn8RONWRpqNnEAw1WayG-_J5r"))</f>
        <v/>
      </c>
      <c r="C483" s="25" t="s">
        <v>922</v>
      </c>
      <c r="D483" s="25" t="s">
        <v>923</v>
      </c>
      <c r="E483" s="23">
        <v>0.0</v>
      </c>
      <c r="F483" s="26">
        <v>2.0</v>
      </c>
      <c r="G483" s="27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ht="187.5" customHeight="1">
      <c r="A484" s="17">
        <v>483.0</v>
      </c>
      <c r="B484" s="18" t="str">
        <f>hyperlink("https://drive.google.com/uc?export=view&amp;id=1-z7YuUs6d2s6EAW9JJd5bYfgEjNO-MAQ",image("https://drive.google.com/thumbnail?id=1-z7YuUs6d2s6EAW9JJd5bYfgEjNO-MAQ"))</f>
        <v/>
      </c>
      <c r="C484" s="13" t="s">
        <v>924</v>
      </c>
      <c r="D484" s="13" t="s">
        <v>925</v>
      </c>
      <c r="E484" s="17">
        <v>0.0</v>
      </c>
      <c r="F484" s="20">
        <v>1.0</v>
      </c>
      <c r="G484" s="21"/>
    </row>
    <row r="485" ht="187.5" customHeight="1">
      <c r="A485" s="1">
        <v>484.0</v>
      </c>
      <c r="B485" s="7" t="str">
        <f>hyperlink("https://drive.google.com/uc?export=view&amp;id=1zF4HmzPO6PtBoOmBWlf6G02YKrWA6ds4",image("https://drive.google.com/thumbnail?id=1zF4HmzPO6PtBoOmBWlf6G02YKrWA6ds4"))</f>
        <v/>
      </c>
      <c r="C485" s="22" t="s">
        <v>926</v>
      </c>
      <c r="D485" s="22" t="s">
        <v>927</v>
      </c>
      <c r="E485" s="1">
        <v>0.0</v>
      </c>
      <c r="F485" s="9">
        <v>0.0</v>
      </c>
      <c r="G485" s="10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87.5" customHeight="1">
      <c r="A486" s="17">
        <v>485.0</v>
      </c>
      <c r="B486" s="18" t="str">
        <f>hyperlink("https://drive.google.com/uc?export=view&amp;id=1qd0ScrYsQaTt0_vARySNfKBQdjCYcpsZ",image("https://drive.google.com/thumbnail?id=1qd0ScrYsQaTt0_vARySNfKBQdjCYcpsZ"))</f>
        <v/>
      </c>
      <c r="C486" s="19" t="s">
        <v>928</v>
      </c>
      <c r="D486" s="19" t="s">
        <v>929</v>
      </c>
      <c r="E486" s="17">
        <v>1.0</v>
      </c>
      <c r="F486" s="20">
        <v>0.0</v>
      </c>
      <c r="G486" s="21"/>
    </row>
    <row r="487" ht="187.5" customHeight="1">
      <c r="A487" s="17">
        <v>486.0</v>
      </c>
      <c r="B487" s="18" t="str">
        <f>hyperlink("https://drive.google.com/uc?export=view&amp;id=1NyWvzh_PQQ0Ljfn-NCOF1xLOTrAFPcmg",image("https://drive.google.com/thumbnail?id=1NyWvzh_PQQ0Ljfn-NCOF1xLOTrAFPcmg"))</f>
        <v/>
      </c>
      <c r="C487" s="13" t="s">
        <v>930</v>
      </c>
      <c r="D487" s="13" t="s">
        <v>931</v>
      </c>
      <c r="E487" s="17">
        <v>0.0</v>
      </c>
      <c r="F487" s="20">
        <v>0.0</v>
      </c>
      <c r="G487" s="21"/>
    </row>
    <row r="488" ht="187.5" customHeight="1">
      <c r="A488" s="17">
        <v>487.0</v>
      </c>
      <c r="B488" s="18" t="str">
        <f>hyperlink("https://drive.google.com/uc?export=view&amp;id=1so0aS1IYY6kHkhrFCoSEvBlIcgR8T5-I",image("https://drive.google.com/thumbnail?id=1so0aS1IYY6kHkhrFCoSEvBlIcgR8T5-I"))</f>
        <v/>
      </c>
      <c r="C488" s="19" t="s">
        <v>932</v>
      </c>
      <c r="D488" s="19" t="s">
        <v>280</v>
      </c>
      <c r="E488" s="17">
        <v>2.0</v>
      </c>
      <c r="F488" s="20">
        <v>3.0</v>
      </c>
      <c r="G488" s="21"/>
    </row>
    <row r="489" ht="187.5" customHeight="1">
      <c r="A489" s="17">
        <v>488.0</v>
      </c>
      <c r="B489" s="18" t="str">
        <f>hyperlink("https://drive.google.com/uc?export=view&amp;id=1drh-PYkAF_aMjqXK75I5BCc-wBOIAYXt",image("https://drive.google.com/thumbnail?id=1drh-PYkAF_aMjqXK75I5BCc-wBOIAYXt"))</f>
        <v/>
      </c>
      <c r="C489" s="19" t="s">
        <v>933</v>
      </c>
      <c r="D489" s="19" t="s">
        <v>934</v>
      </c>
      <c r="E489" s="17">
        <v>2.0</v>
      </c>
      <c r="F489" s="20">
        <v>3.0</v>
      </c>
      <c r="G489" s="21"/>
    </row>
    <row r="490" ht="187.5" customHeight="1">
      <c r="A490" s="17">
        <v>489.0</v>
      </c>
      <c r="B490" s="18" t="str">
        <f>hyperlink("https://drive.google.com/uc?export=view&amp;id=1rZqzFd_EPJaW81xAR27ND1powKUta_P6",image("https://drive.google.com/thumbnail?id=1rZqzFd_EPJaW81xAR27ND1powKUta_P6"))</f>
        <v/>
      </c>
      <c r="C490" s="19" t="s">
        <v>935</v>
      </c>
      <c r="D490" s="19" t="s">
        <v>936</v>
      </c>
      <c r="E490" s="17">
        <v>0.0</v>
      </c>
      <c r="F490" s="20">
        <v>0.0</v>
      </c>
      <c r="G490" s="21"/>
    </row>
    <row r="491" ht="187.5" customHeight="1">
      <c r="A491" s="17">
        <v>490.0</v>
      </c>
      <c r="B491" s="18" t="str">
        <f>hyperlink("https://drive.google.com/uc?export=view&amp;id=1DhPIWI2tucnH6eDXmTHefjefzsoUS7CT",image("https://drive.google.com/thumbnail?id=1DhPIWI2tucnH6eDXmTHefjefzsoUS7CT"))</f>
        <v/>
      </c>
      <c r="C491" s="19" t="s">
        <v>937</v>
      </c>
      <c r="D491" s="19" t="s">
        <v>938</v>
      </c>
      <c r="E491" s="17">
        <v>2.0</v>
      </c>
      <c r="F491" s="20">
        <v>3.0</v>
      </c>
      <c r="G491" s="21"/>
    </row>
    <row r="492" ht="187.5" customHeight="1">
      <c r="A492" s="1">
        <v>491.0</v>
      </c>
      <c r="B492" s="7" t="str">
        <f>hyperlink("https://drive.google.com/uc?export=view&amp;id=1LEjIsuveYwpuMvqFDU2zR96lz1kXzcjm",image("https://drive.google.com/thumbnail?id=1LEjIsuveYwpuMvqFDU2zR96lz1kXzcjm"))</f>
        <v/>
      </c>
      <c r="C492" s="8" t="s">
        <v>939</v>
      </c>
      <c r="D492" s="8" t="s">
        <v>940</v>
      </c>
      <c r="E492" s="1">
        <v>0.0</v>
      </c>
      <c r="F492" s="9">
        <v>0.0</v>
      </c>
      <c r="G492" s="10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87.5" customHeight="1">
      <c r="A493" s="1">
        <v>492.0</v>
      </c>
      <c r="B493" s="7" t="str">
        <f>hyperlink("https://drive.google.com/uc?export=view&amp;id=1V9zLXJ-GLRSmu0tNq1ifURSIG7mXBoS_",image("https://drive.google.com/thumbnail?id=1V9zLXJ-GLRSmu0tNq1ifURSIG7mXBoS_"))</f>
        <v/>
      </c>
      <c r="C493" s="8" t="s">
        <v>941</v>
      </c>
      <c r="D493" s="8" t="s">
        <v>942</v>
      </c>
      <c r="E493" s="1">
        <v>0.0</v>
      </c>
      <c r="F493" s="9">
        <v>0.0</v>
      </c>
      <c r="G493" s="10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87.5" customHeight="1">
      <c r="A494" s="1">
        <v>493.0</v>
      </c>
      <c r="B494" s="7" t="str">
        <f>hyperlink("https://drive.google.com/uc?export=view&amp;id=1oIEgMWXoGkqfE-6qh_-vXtDuUguhG20d",image("https://drive.google.com/thumbnail?id=1oIEgMWXoGkqfE-6qh_-vXtDuUguhG20d"))</f>
        <v/>
      </c>
      <c r="C494" s="8" t="s">
        <v>943</v>
      </c>
      <c r="D494" s="8" t="s">
        <v>944</v>
      </c>
      <c r="E494" s="1">
        <v>0.0</v>
      </c>
      <c r="F494" s="9">
        <v>0.0</v>
      </c>
      <c r="G494" s="10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87.5" customHeight="1">
      <c r="A495" s="17">
        <v>494.0</v>
      </c>
      <c r="B495" s="18" t="str">
        <f>hyperlink("https://drive.google.com/uc?export=view&amp;id=1NlI9eIjc9wFHT3EpE9LeW8xebTcXMGxU",image("https://drive.google.com/thumbnail?id=1NlI9eIjc9wFHT3EpE9LeW8xebTcXMGxU"))</f>
        <v/>
      </c>
      <c r="C495" s="19" t="s">
        <v>945</v>
      </c>
      <c r="D495" s="19" t="s">
        <v>946</v>
      </c>
      <c r="E495" s="17">
        <v>2.0</v>
      </c>
      <c r="F495" s="20">
        <v>2.0</v>
      </c>
      <c r="G495" s="21"/>
    </row>
    <row r="496" ht="187.5" customHeight="1">
      <c r="A496" s="23">
        <v>495.0</v>
      </c>
      <c r="B496" s="24" t="str">
        <f>hyperlink("https://drive.google.com/uc?export=view&amp;id=1PRLpc2WzwTQY9t_j9h5JJVyzVaS9bJLK",image("https://drive.google.com/thumbnail?id=1PRLpc2WzwTQY9t_j9h5JJVyzVaS9bJLK"))</f>
        <v/>
      </c>
      <c r="C496" s="29" t="s">
        <v>947</v>
      </c>
      <c r="D496" s="29" t="s">
        <v>948</v>
      </c>
      <c r="E496" s="23">
        <v>3.0</v>
      </c>
      <c r="F496" s="26">
        <v>0.0</v>
      </c>
      <c r="G496" s="27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ht="187.5" customHeight="1">
      <c r="A497" s="1">
        <v>496.0</v>
      </c>
      <c r="B497" s="7" t="str">
        <f>hyperlink("https://drive.google.com/uc?export=view&amp;id=1SVpELFC9a9WAj-9AQizsEZj6ZJTvX-Mh",image("https://drive.google.com/thumbnail?id=1SVpELFC9a9WAj-9AQizsEZj6ZJTvX-Mh"))</f>
        <v/>
      </c>
      <c r="C497" s="8" t="s">
        <v>949</v>
      </c>
      <c r="D497" s="8" t="s">
        <v>950</v>
      </c>
      <c r="E497" s="1">
        <v>0.0</v>
      </c>
      <c r="F497" s="9">
        <v>0.0</v>
      </c>
      <c r="G497" s="10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87.5" customHeight="1">
      <c r="A498" s="1">
        <v>497.0</v>
      </c>
      <c r="B498" s="7" t="str">
        <f>hyperlink("https://drive.google.com/uc?export=view&amp;id=1JV_koAeaUxiceeEZI_9C6dnW9kTvIypf",image("https://drive.google.com/thumbnail?id=1JV_koAeaUxiceeEZI_9C6dnW9kTvIypf"))</f>
        <v/>
      </c>
      <c r="C498" s="8" t="s">
        <v>951</v>
      </c>
      <c r="D498" s="8" t="s">
        <v>952</v>
      </c>
      <c r="E498" s="1">
        <v>0.0</v>
      </c>
      <c r="F498" s="9">
        <v>0.0</v>
      </c>
      <c r="G498" s="10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87.5" customHeight="1">
      <c r="A499" s="1">
        <v>498.0</v>
      </c>
      <c r="B499" s="7" t="str">
        <f>hyperlink("https://drive.google.com/uc?export=view&amp;id=1mPd5nJhE4Cijuq-51dv3SxSHEIWLF0-D",image("https://drive.google.com/thumbnail?id=1mPd5nJhE4Cijuq-51dv3SxSHEIWLF0-D"))</f>
        <v/>
      </c>
      <c r="C499" s="8" t="s">
        <v>953</v>
      </c>
      <c r="D499" s="8" t="s">
        <v>954</v>
      </c>
      <c r="E499" s="1">
        <v>0.0</v>
      </c>
      <c r="F499" s="9">
        <v>0.0</v>
      </c>
      <c r="G499" s="10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87.5" customHeight="1">
      <c r="A500" s="17">
        <v>499.0</v>
      </c>
      <c r="B500" s="18" t="str">
        <f>hyperlink("https://drive.google.com/uc?export=view&amp;id=1JT69Ola81eKOFO_FyYpJC43wr-naFfgL",image("https://drive.google.com/thumbnail?id=1JT69Ola81eKOFO_FyYpJC43wr-naFfgL"))</f>
        <v/>
      </c>
      <c r="C500" s="19" t="s">
        <v>955</v>
      </c>
      <c r="D500" s="19" t="s">
        <v>956</v>
      </c>
      <c r="E500" s="17">
        <v>2.0</v>
      </c>
      <c r="F500" s="20">
        <v>3.0</v>
      </c>
      <c r="G500" s="21"/>
    </row>
    <row r="501" ht="187.5" customHeight="1">
      <c r="A501" s="17">
        <v>500.0</v>
      </c>
      <c r="B501" s="18" t="str">
        <f>hyperlink("https://drive.google.com/uc?export=view&amp;id=1SvZVbfhDTvCsEC5lcCKeIwYggTs9tlpG",image("https://drive.google.com/thumbnail?id=1SvZVbfhDTvCsEC5lcCKeIwYggTs9tlpG"))</f>
        <v/>
      </c>
      <c r="C501" s="19" t="s">
        <v>957</v>
      </c>
      <c r="D501" s="19" t="s">
        <v>210</v>
      </c>
      <c r="E501" s="17">
        <v>2.0</v>
      </c>
      <c r="F501" s="20">
        <v>2.0</v>
      </c>
      <c r="G501" s="21"/>
    </row>
    <row r="502" ht="187.5" customHeight="1">
      <c r="A502" s="39">
        <v>501.0</v>
      </c>
      <c r="B502" s="40" t="str">
        <f>hyperlink("https://drive.google.com/uc?export=view&amp;id=1x3BdmE2NdAtNw_DICCpCjeiZf1ckdYsw",image("https://drive.google.com/thumbnail?id=1x3BdmE2NdAtNw_DICCpCjeiZf1ckdYsw"))</f>
        <v/>
      </c>
      <c r="C502" s="41" t="s">
        <v>958</v>
      </c>
      <c r="D502" s="41" t="s">
        <v>959</v>
      </c>
      <c r="E502" s="17">
        <v>2.0</v>
      </c>
      <c r="F502" s="42">
        <v>2.0</v>
      </c>
      <c r="G502" s="43"/>
    </row>
    <row r="503" ht="187.5" customHeight="1">
      <c r="A503" s="17">
        <v>502.0</v>
      </c>
      <c r="B503" s="44" t="str">
        <f>hyperlink("https://drive.google.com/uc?export=view&amp;id=1nUxgXsXlBoNUHf0eV14O60T2HQ7j6Vg1",image("https://drive.google.com/thumbnail?id=1nUxgXsXlBoNUHf0eV14O60T2HQ7j6Vg1"))</f>
        <v/>
      </c>
      <c r="C503" s="45" t="s">
        <v>960</v>
      </c>
      <c r="D503" s="45" t="s">
        <v>961</v>
      </c>
      <c r="E503" s="17">
        <v>2.0</v>
      </c>
      <c r="F503" s="21">
        <v>0.0</v>
      </c>
      <c r="G503" s="45"/>
    </row>
    <row r="504" ht="187.5" customHeight="1">
      <c r="A504" s="39">
        <v>503.0</v>
      </c>
      <c r="B504" s="44" t="str">
        <f>hyperlink("https://drive.google.com/uc?export=view&amp;id=1VkURpXBsFFSKDiUAgFKsQviF3dDZ68Cy",image("https://drive.google.com/thumbnail?id=1VkURpXBsFFSKDiUAgFKsQviF3dDZ68Cy"))</f>
        <v/>
      </c>
      <c r="C504" s="45" t="s">
        <v>962</v>
      </c>
      <c r="D504" s="45" t="s">
        <v>963</v>
      </c>
      <c r="E504" s="17">
        <v>2.0</v>
      </c>
      <c r="F504" s="21">
        <v>2.0</v>
      </c>
      <c r="G504" s="45"/>
    </row>
    <row r="505" ht="187.5" customHeight="1">
      <c r="A505" s="17">
        <v>504.0</v>
      </c>
      <c r="B505" s="44" t="str">
        <f>hyperlink("https://drive.google.com/uc?export=view&amp;id=1-nr0KdrYv27kLoynQENpD3tyJnWsobe_",image("https://drive.google.com/thumbnail?id=1-nr0KdrYv27kLoynQENpD3tyJnWsobe_"))</f>
        <v/>
      </c>
      <c r="C505" s="45" t="s">
        <v>964</v>
      </c>
      <c r="D505" s="45" t="s">
        <v>964</v>
      </c>
      <c r="E505" s="17">
        <v>0.0</v>
      </c>
      <c r="F505" s="21">
        <v>0.0</v>
      </c>
      <c r="G505" s="45"/>
    </row>
    <row r="506" ht="187.5" customHeight="1">
      <c r="A506" s="39">
        <v>505.0</v>
      </c>
      <c r="B506" s="44" t="str">
        <f>hyperlink("https://drive.google.com/uc?export=view&amp;id=1gQ7vNZmZD0keDj0-BVe6vgxR7pzoR6kX",image("https://drive.google.com/thumbnail?id=1gQ7vNZmZD0keDj0-BVe6vgxR7pzoR6kX"))</f>
        <v/>
      </c>
      <c r="C506" s="45" t="s">
        <v>965</v>
      </c>
      <c r="D506" s="45" t="s">
        <v>966</v>
      </c>
      <c r="E506" s="17">
        <v>1.0</v>
      </c>
      <c r="F506" s="21">
        <v>2.0</v>
      </c>
      <c r="G506" s="45"/>
    </row>
    <row r="507" ht="187.5" customHeight="1">
      <c r="A507" s="17">
        <v>506.0</v>
      </c>
      <c r="B507" s="44" t="str">
        <f>hyperlink("https://drive.google.com/uc?export=view&amp;id=1nQgv1odcR3GWZSxXhAkyGPslTfEvY6EC",image("https://drive.google.com/thumbnail?id=1nQgv1odcR3GWZSxXhAkyGPslTfEvY6EC"))</f>
        <v/>
      </c>
      <c r="C507" s="45" t="s">
        <v>967</v>
      </c>
      <c r="D507" s="45" t="s">
        <v>446</v>
      </c>
      <c r="E507" s="17">
        <v>1.0</v>
      </c>
      <c r="F507" s="21">
        <v>1.0</v>
      </c>
      <c r="G507" s="45"/>
    </row>
    <row r="508" ht="187.5" customHeight="1">
      <c r="A508" s="39">
        <v>507.0</v>
      </c>
      <c r="B508" s="44" t="str">
        <f>hyperlink("https://drive.google.com/uc?export=view&amp;id=1IYCQzLUcyA1vgzSTZN3h90Cfm5sAa6YD",image("https://drive.google.com/thumbnail?id=1IYCQzLUcyA1vgzSTZN3h90Cfm5sAa6YD"))</f>
        <v/>
      </c>
      <c r="C508" s="45" t="s">
        <v>968</v>
      </c>
      <c r="D508" s="45" t="s">
        <v>969</v>
      </c>
      <c r="E508" s="17">
        <v>0.0</v>
      </c>
      <c r="F508" s="21">
        <v>0.0</v>
      </c>
      <c r="G508" s="45"/>
    </row>
    <row r="509" ht="187.5" customHeight="1">
      <c r="A509" s="17">
        <v>508.0</v>
      </c>
      <c r="B509" s="44" t="str">
        <f>hyperlink("https://drive.google.com/uc?export=view&amp;id=15KlJ2GteJDpOr-DvNlFz9Ps9hhlfIkf6",image("https://drive.google.com/thumbnail?id=15KlJ2GteJDpOr-DvNlFz9Ps9hhlfIkf6"))</f>
        <v/>
      </c>
      <c r="C509" s="45" t="s">
        <v>970</v>
      </c>
      <c r="D509" s="45" t="s">
        <v>971</v>
      </c>
      <c r="E509" s="17">
        <v>0.0</v>
      </c>
      <c r="F509" s="21">
        <v>0.0</v>
      </c>
      <c r="G509" s="45"/>
    </row>
    <row r="510" ht="187.5" customHeight="1">
      <c r="A510" s="39">
        <v>509.0</v>
      </c>
      <c r="B510" s="44" t="str">
        <f>hyperlink("https://drive.google.com/uc?export=view&amp;id=1_zcQScd5elLKXy7zGg7fo0gaRboQ5Fby",image("https://drive.google.com/thumbnail?id=1_zcQScd5elLKXy7zGg7fo0gaRboQ5Fby"))</f>
        <v/>
      </c>
      <c r="C510" s="45" t="s">
        <v>972</v>
      </c>
      <c r="D510" s="45" t="s">
        <v>973</v>
      </c>
      <c r="E510" s="17">
        <v>0.0</v>
      </c>
      <c r="F510" s="21">
        <v>0.0</v>
      </c>
      <c r="G510" s="45"/>
    </row>
    <row r="511" ht="187.5" customHeight="1">
      <c r="A511" s="17">
        <v>510.0</v>
      </c>
      <c r="B511" s="44" t="str">
        <f>hyperlink("https://drive.google.com/uc?export=view&amp;id=1PS-WgtWGhAWIcL2O-61vSLDPlu2JzUN6",image("https://drive.google.com/thumbnail?id=1PS-WgtWGhAWIcL2O-61vSLDPlu2JzUN6"))</f>
        <v/>
      </c>
      <c r="C511" s="45" t="s">
        <v>974</v>
      </c>
      <c r="D511" s="45" t="s">
        <v>975</v>
      </c>
      <c r="E511" s="17">
        <v>0.0</v>
      </c>
      <c r="F511" s="21">
        <v>0.0</v>
      </c>
      <c r="G511" s="45"/>
    </row>
    <row r="512" ht="187.5" customHeight="1">
      <c r="A512" s="39">
        <v>511.0</v>
      </c>
      <c r="B512" s="44" t="str">
        <f>hyperlink("https://drive.google.com/uc?export=view&amp;id=1Ch_Xa6Lobish_VhkyYyodaJtBEZ_b_R_",image("https://drive.google.com/thumbnail?id=1Ch_Xa6Lobish_VhkyYyodaJtBEZ_b_R_"))</f>
        <v/>
      </c>
      <c r="C512" s="45" t="s">
        <v>976</v>
      </c>
      <c r="D512" s="45" t="s">
        <v>977</v>
      </c>
      <c r="E512" s="17">
        <v>3.0</v>
      </c>
      <c r="F512" s="21">
        <v>1.0</v>
      </c>
      <c r="G512" s="45"/>
    </row>
    <row r="513" ht="187.5" customHeight="1">
      <c r="A513" s="17">
        <v>512.0</v>
      </c>
      <c r="B513" s="44" t="str">
        <f>hyperlink("https://drive.google.com/uc?export=view&amp;id=1wyrCipzm4VOZtH1_R8BZfEPXaD5Anugb",image("https://drive.google.com/thumbnail?id=1wyrCipzm4VOZtH1_R8BZfEPXaD5Anugb"))</f>
        <v/>
      </c>
      <c r="C513" s="45" t="s">
        <v>978</v>
      </c>
      <c r="D513" s="45" t="s">
        <v>264</v>
      </c>
      <c r="E513" s="17">
        <v>0.0</v>
      </c>
      <c r="F513" s="21">
        <v>0.0</v>
      </c>
      <c r="G513" s="45"/>
    </row>
    <row r="514" ht="187.5" customHeight="1">
      <c r="A514" s="39">
        <v>513.0</v>
      </c>
      <c r="B514" s="44" t="str">
        <f>hyperlink("https://drive.google.com/uc?export=view&amp;id=1OEw3cDGipaamk78Qnr-UBZ5Rt8-hHWkM",image("https://drive.google.com/thumbnail?id=1OEw3cDGipaamk78Qnr-UBZ5Rt8-hHWkM"))</f>
        <v/>
      </c>
      <c r="C514" s="45" t="s">
        <v>979</v>
      </c>
      <c r="D514" s="45" t="s">
        <v>980</v>
      </c>
      <c r="E514" s="17">
        <v>0.0</v>
      </c>
      <c r="F514" s="21">
        <v>0.0</v>
      </c>
      <c r="G514" s="45"/>
    </row>
    <row r="515" ht="187.5" customHeight="1">
      <c r="A515" s="17">
        <v>514.0</v>
      </c>
      <c r="B515" s="44" t="str">
        <f>hyperlink("https://drive.google.com/uc?export=view&amp;id=1RgnBPNj2FqkQ5PM8N44KwGWvK_5x6pfc",image("https://drive.google.com/thumbnail?id=1RgnBPNj2FqkQ5PM8N44KwGWvK_5x6pfc"))</f>
        <v/>
      </c>
      <c r="C515" s="45" t="s">
        <v>981</v>
      </c>
      <c r="D515" s="45" t="s">
        <v>492</v>
      </c>
      <c r="E515" s="17">
        <v>1.0</v>
      </c>
      <c r="F515" s="21">
        <v>0.0</v>
      </c>
      <c r="G515" s="45"/>
    </row>
    <row r="516" ht="187.5" customHeight="1">
      <c r="A516" s="39">
        <v>515.0</v>
      </c>
      <c r="B516" s="44" t="str">
        <f>hyperlink("https://drive.google.com/uc?export=view&amp;id=1asOv7jPfuIFJEn4nZTR_7roXZnzmn8_b",image("https://drive.google.com/thumbnail?id=1asOv7jPfuIFJEn4nZTR_7roXZnzmn8_b"))</f>
        <v/>
      </c>
      <c r="C516" s="45" t="s">
        <v>982</v>
      </c>
      <c r="D516" s="45" t="s">
        <v>567</v>
      </c>
      <c r="E516" s="17">
        <v>2.0</v>
      </c>
      <c r="F516" s="21">
        <v>2.0</v>
      </c>
      <c r="G516" s="45"/>
    </row>
    <row r="517" ht="187.5" customHeight="1">
      <c r="A517" s="17">
        <v>516.0</v>
      </c>
      <c r="B517" s="44" t="str">
        <f>hyperlink("https://drive.google.com/uc?export=view&amp;id=1wWsF77pFLiLxWwudl6uxOtmFVSIWSQ1X",image("https://drive.google.com/thumbnail?id=1wWsF77pFLiLxWwudl6uxOtmFVSIWSQ1X"))</f>
        <v/>
      </c>
      <c r="C517" s="45" t="s">
        <v>983</v>
      </c>
      <c r="D517" s="45" t="s">
        <v>984</v>
      </c>
      <c r="E517" s="17">
        <v>0.0</v>
      </c>
      <c r="F517" s="21">
        <v>0.0</v>
      </c>
      <c r="G517" s="45"/>
    </row>
    <row r="518" ht="187.5" customHeight="1">
      <c r="A518" s="39">
        <v>517.0</v>
      </c>
      <c r="B518" s="44" t="str">
        <f>hyperlink("https://drive.google.com/uc?export=view&amp;id=1qOpNBTwfXy28qnvGcGl7nNrJxMrt1zy-",image("https://drive.google.com/thumbnail?id=1qOpNBTwfXy28qnvGcGl7nNrJxMrt1zy-"))</f>
        <v/>
      </c>
      <c r="C518" s="45" t="s">
        <v>985</v>
      </c>
      <c r="D518" s="45" t="s">
        <v>986</v>
      </c>
      <c r="E518" s="17">
        <v>1.0</v>
      </c>
      <c r="F518" s="21">
        <v>2.0</v>
      </c>
      <c r="G518" s="45"/>
    </row>
    <row r="519" ht="187.5" customHeight="1">
      <c r="A519" s="17">
        <v>518.0</v>
      </c>
      <c r="B519" s="44" t="str">
        <f>hyperlink("https://drive.google.com/uc?export=view&amp;id=13-HO4P0-taNsTS-gX47Pmt--aKOnQsY_",image("https://drive.google.com/thumbnail?id=13-HO4P0-taNsTS-gX47Pmt--aKOnQsY_"))</f>
        <v/>
      </c>
      <c r="C519" s="45" t="s">
        <v>987</v>
      </c>
      <c r="D519" s="45" t="s">
        <v>988</v>
      </c>
      <c r="E519" s="17">
        <v>0.0</v>
      </c>
      <c r="F519" s="21">
        <v>1.0</v>
      </c>
      <c r="G519" s="45"/>
    </row>
    <row r="520" ht="187.5" customHeight="1">
      <c r="A520" s="39">
        <v>519.0</v>
      </c>
      <c r="B520" s="44" t="str">
        <f>hyperlink("https://drive.google.com/uc?export=view&amp;id=1eC49f_6uLj8lhVPMv2VHpo9U1hbDb4Mi",image("https://drive.google.com/thumbnail?id=1eC49f_6uLj8lhVPMv2VHpo9U1hbDb4Mi"))</f>
        <v/>
      </c>
      <c r="C520" s="45" t="s">
        <v>989</v>
      </c>
      <c r="D520" s="45" t="s">
        <v>990</v>
      </c>
      <c r="E520" s="17">
        <v>0.0</v>
      </c>
      <c r="F520" s="21">
        <v>0.0</v>
      </c>
      <c r="G520" s="45"/>
    </row>
    <row r="521" ht="187.5" customHeight="1">
      <c r="A521" s="17">
        <v>520.0</v>
      </c>
      <c r="B521" s="44" t="str">
        <f>hyperlink("https://drive.google.com/uc?export=view&amp;id=1cuf6x1jth9y5eUF_hEjCVDdKZbTbeGx8",image("https://drive.google.com/thumbnail?id=1cuf6x1jth9y5eUF_hEjCVDdKZbTbeGx8"))</f>
        <v/>
      </c>
      <c r="C521" s="45" t="s">
        <v>991</v>
      </c>
      <c r="D521" s="45" t="s">
        <v>992</v>
      </c>
      <c r="E521" s="17">
        <v>2.0</v>
      </c>
      <c r="F521" s="21">
        <v>0.0</v>
      </c>
      <c r="G521" s="45"/>
    </row>
    <row r="522" ht="187.5" customHeight="1">
      <c r="A522" s="39">
        <v>521.0</v>
      </c>
      <c r="B522" s="44" t="str">
        <f>hyperlink("https://drive.google.com/uc?export=view&amp;id=1D-EP_bDk_qXjJgSJCtP-SURA0i502hBe",image("https://drive.google.com/thumbnail?id=1D-EP_bDk_qXjJgSJCtP-SURA0i502hBe"))</f>
        <v/>
      </c>
      <c r="C522" s="45" t="s">
        <v>993</v>
      </c>
      <c r="D522" s="45" t="s">
        <v>994</v>
      </c>
      <c r="E522" s="17">
        <v>0.0</v>
      </c>
      <c r="F522" s="21">
        <v>0.0</v>
      </c>
      <c r="G522" s="45"/>
    </row>
    <row r="523" ht="187.5" customHeight="1">
      <c r="A523" s="17">
        <v>522.0</v>
      </c>
      <c r="B523" s="44" t="str">
        <f>hyperlink("https://drive.google.com/uc?export=view&amp;id=1tcpOpWHNAgemDpu5yXTVlr7nEzatWuRe",image("https://drive.google.com/thumbnail?id=1tcpOpWHNAgemDpu5yXTVlr7nEzatWuRe"))</f>
        <v/>
      </c>
      <c r="C523" s="45" t="s">
        <v>995</v>
      </c>
      <c r="D523" s="45" t="s">
        <v>996</v>
      </c>
      <c r="E523" s="17">
        <v>0.0</v>
      </c>
      <c r="F523" s="21">
        <v>0.0</v>
      </c>
      <c r="G523" s="45"/>
    </row>
    <row r="524" ht="187.5" customHeight="1">
      <c r="A524" s="39">
        <v>523.0</v>
      </c>
      <c r="B524" s="44" t="str">
        <f>hyperlink("https://drive.google.com/uc?export=view&amp;id=1iAr--8mshKVdxBCAJI5N1aBz9Hk-vsAr",image("https://drive.google.com/thumbnail?id=1iAr--8mshKVdxBCAJI5N1aBz9Hk-vsAr"))</f>
        <v/>
      </c>
      <c r="C524" s="45" t="s">
        <v>997</v>
      </c>
      <c r="D524" s="45" t="s">
        <v>45</v>
      </c>
      <c r="E524" s="17">
        <v>2.0</v>
      </c>
      <c r="F524" s="21">
        <v>1.0</v>
      </c>
      <c r="G524" s="45"/>
    </row>
    <row r="525" ht="187.5" customHeight="1">
      <c r="A525" s="17">
        <v>524.0</v>
      </c>
      <c r="B525" s="44" t="str">
        <f>hyperlink("https://drive.google.com/uc?export=view&amp;id=19D9_kMdveo72xMgeUtQmtfPfofgmJmsq",image("https://drive.google.com/thumbnail?id=19D9_kMdveo72xMgeUtQmtfPfofgmJmsq"))</f>
        <v/>
      </c>
      <c r="C525" s="45" t="s">
        <v>998</v>
      </c>
      <c r="D525" s="45" t="s">
        <v>999</v>
      </c>
      <c r="E525" s="17">
        <v>0.0</v>
      </c>
      <c r="F525" s="21">
        <v>0.0</v>
      </c>
      <c r="G525" s="45"/>
    </row>
    <row r="526" ht="187.5" customHeight="1">
      <c r="A526" s="39">
        <v>525.0</v>
      </c>
      <c r="B526" s="44" t="str">
        <f>hyperlink("https://drive.google.com/uc?export=view&amp;id=1ZGqrnOtq6X1a3vlhWZmTGrJOeCcl4Nhg",image("https://drive.google.com/thumbnail?id=1ZGqrnOtq6X1a3vlhWZmTGrJOeCcl4Nhg"))</f>
        <v/>
      </c>
      <c r="C526" s="45" t="s">
        <v>1000</v>
      </c>
      <c r="D526" s="45" t="s">
        <v>1001</v>
      </c>
      <c r="E526" s="17">
        <v>2.0</v>
      </c>
      <c r="F526" s="21">
        <v>2.0</v>
      </c>
      <c r="G526" s="45"/>
    </row>
    <row r="527" ht="187.5" customHeight="1">
      <c r="A527" s="17">
        <v>526.0</v>
      </c>
      <c r="B527" s="44" t="str">
        <f>hyperlink("https://drive.google.com/uc?export=view&amp;id=1H6q8u34kyWf9mAZXdUslUai0PqPE0UDH",image("https://drive.google.com/thumbnail?id=1H6q8u34kyWf9mAZXdUslUai0PqPE0UDH"))</f>
        <v/>
      </c>
      <c r="C527" s="45" t="s">
        <v>1002</v>
      </c>
      <c r="D527" s="45" t="s">
        <v>1003</v>
      </c>
      <c r="E527" s="17">
        <v>2.0</v>
      </c>
      <c r="F527" s="21">
        <v>2.0</v>
      </c>
      <c r="G527" s="45"/>
    </row>
    <row r="528" ht="187.5" customHeight="1">
      <c r="A528" s="39">
        <v>527.0</v>
      </c>
      <c r="B528" s="44" t="str">
        <f>hyperlink("https://drive.google.com/uc?export=view&amp;id=123MxXOSVBIo4DQvLvZTKrlwY1tA1sD4O",image("https://drive.google.com/thumbnail?id=123MxXOSVBIo4DQvLvZTKrlwY1tA1sD4O"))</f>
        <v/>
      </c>
      <c r="C528" s="45" t="s">
        <v>1004</v>
      </c>
      <c r="D528" s="45" t="s">
        <v>1005</v>
      </c>
      <c r="E528" s="17">
        <v>2.0</v>
      </c>
      <c r="F528" s="21">
        <v>2.0</v>
      </c>
      <c r="G528" s="45"/>
    </row>
    <row r="529" ht="187.5" customHeight="1">
      <c r="A529" s="17">
        <v>528.0</v>
      </c>
      <c r="B529" s="44" t="str">
        <f>hyperlink("https://drive.google.com/uc?export=view&amp;id=1SrSLhKdZRVjBaLpoA4LsWgJeEWmP_Bdz",image("https://drive.google.com/thumbnail?id=1SrSLhKdZRVjBaLpoA4LsWgJeEWmP_Bdz"))</f>
        <v/>
      </c>
      <c r="C529" s="45" t="s">
        <v>1006</v>
      </c>
      <c r="D529" s="45" t="s">
        <v>1007</v>
      </c>
      <c r="E529" s="17">
        <v>0.0</v>
      </c>
      <c r="F529" s="21">
        <v>0.0</v>
      </c>
      <c r="G529" s="45"/>
    </row>
    <row r="530" ht="187.5" customHeight="1">
      <c r="A530" s="39">
        <v>529.0</v>
      </c>
      <c r="B530" s="44" t="str">
        <f>hyperlink("https://drive.google.com/uc?export=view&amp;id=1iJh5xCmb4vFOGAkJq2GU3WZoAXpjEfIT",image("https://drive.google.com/thumbnail?id=1iJh5xCmb4vFOGAkJq2GU3WZoAXpjEfIT"))</f>
        <v/>
      </c>
      <c r="C530" s="45" t="s">
        <v>1008</v>
      </c>
      <c r="D530" s="45" t="s">
        <v>1009</v>
      </c>
      <c r="E530" s="17">
        <v>0.0</v>
      </c>
      <c r="F530" s="21">
        <v>1.0</v>
      </c>
      <c r="G530" s="45"/>
    </row>
    <row r="531" ht="187.5" customHeight="1">
      <c r="A531" s="17">
        <v>530.0</v>
      </c>
      <c r="B531" s="44" t="str">
        <f>hyperlink("https://drive.google.com/uc?export=view&amp;id=1EkLR6V5P851J_ji2GQv3-5pa3WRmUpI4",image("https://drive.google.com/thumbnail?id=1EkLR6V5P851J_ji2GQv3-5pa3WRmUpI4"))</f>
        <v/>
      </c>
      <c r="C531" s="45" t="s">
        <v>1010</v>
      </c>
      <c r="D531" s="45" t="s">
        <v>258</v>
      </c>
      <c r="E531" s="17">
        <v>0.0</v>
      </c>
      <c r="F531" s="21">
        <v>1.0</v>
      </c>
      <c r="G531" s="45"/>
    </row>
    <row r="532" ht="187.5" customHeight="1">
      <c r="A532" s="39">
        <v>531.0</v>
      </c>
      <c r="B532" s="44" t="str">
        <f>hyperlink("https://drive.google.com/uc?export=view&amp;id=1Y6ylft5mI0QaGBlOlV3TtQm3I6j7uPH9",image("https://drive.google.com/thumbnail?id=1Y6ylft5mI0QaGBlOlV3TtQm3I6j7uPH9"))</f>
        <v/>
      </c>
      <c r="C532" s="45" t="s">
        <v>1011</v>
      </c>
      <c r="D532" s="45" t="s">
        <v>1012</v>
      </c>
      <c r="E532" s="17">
        <v>0.0</v>
      </c>
      <c r="F532" s="21">
        <v>0.0</v>
      </c>
      <c r="G532" s="45"/>
    </row>
    <row r="533" ht="187.5" customHeight="1">
      <c r="A533" s="17">
        <v>532.0</v>
      </c>
      <c r="B533" s="44" t="str">
        <f>hyperlink("https://drive.google.com/uc?export=view&amp;id=1nXu8GyjIBbNO7QWfMPrYcvEOKTgR4O9V",image("https://drive.google.com/thumbnail?id=1nXu8GyjIBbNO7QWfMPrYcvEOKTgR4O9V"))</f>
        <v/>
      </c>
      <c r="C533" s="45" t="s">
        <v>1013</v>
      </c>
      <c r="D533" s="45" t="s">
        <v>1014</v>
      </c>
      <c r="E533" s="17">
        <v>0.0</v>
      </c>
      <c r="F533" s="21">
        <v>0.0</v>
      </c>
      <c r="G533" s="45"/>
    </row>
    <row r="534" ht="187.5" customHeight="1">
      <c r="A534" s="39">
        <v>533.0</v>
      </c>
      <c r="B534" s="44" t="str">
        <f>hyperlink("https://drive.google.com/uc?export=view&amp;id=1Y3NM2yNUldU1aalpSt_wZrG2kVoCJqOW",image("https://drive.google.com/thumbnail?id=1Y3NM2yNUldU1aalpSt_wZrG2kVoCJqOW"))</f>
        <v/>
      </c>
      <c r="C534" s="45" t="s">
        <v>1015</v>
      </c>
      <c r="D534" s="45" t="s">
        <v>944</v>
      </c>
      <c r="E534" s="17">
        <v>1.0</v>
      </c>
      <c r="F534" s="21">
        <v>1.0</v>
      </c>
      <c r="G534" s="45"/>
    </row>
    <row r="535" ht="187.5" customHeight="1">
      <c r="A535" s="17">
        <v>534.0</v>
      </c>
      <c r="B535" s="44" t="str">
        <f>hyperlink("https://drive.google.com/uc?export=view&amp;id=1eBZFmpVc4ofGNmIHdGu5bTFTRlu0mu-n",image("https://drive.google.com/thumbnail?id=1eBZFmpVc4ofGNmIHdGu5bTFTRlu0mu-n"))</f>
        <v/>
      </c>
      <c r="C535" s="45" t="s">
        <v>1016</v>
      </c>
      <c r="D535" s="45" t="s">
        <v>1017</v>
      </c>
      <c r="E535" s="17">
        <v>0.0</v>
      </c>
      <c r="F535" s="21">
        <v>1.0</v>
      </c>
      <c r="G535" s="45"/>
    </row>
    <row r="536" ht="187.5" customHeight="1">
      <c r="A536" s="39">
        <v>535.0</v>
      </c>
      <c r="B536" s="44" t="str">
        <f>hyperlink("https://drive.google.com/uc?export=view&amp;id=166MWB_vY1U4pT58qWDRUuFQyIMmNn8u_",image("https://drive.google.com/thumbnail?id=166MWB_vY1U4pT58qWDRUuFQyIMmNn8u_"))</f>
        <v/>
      </c>
      <c r="C536" s="45" t="s">
        <v>669</v>
      </c>
      <c r="D536" s="45" t="s">
        <v>33</v>
      </c>
      <c r="E536" s="17">
        <v>0.0</v>
      </c>
      <c r="F536" s="21">
        <v>0.0</v>
      </c>
      <c r="G536" s="45"/>
    </row>
    <row r="537" ht="187.5" customHeight="1">
      <c r="A537" s="17">
        <v>536.0</v>
      </c>
      <c r="B537" s="44" t="str">
        <f>hyperlink("https://drive.google.com/uc?export=view&amp;id=1uZXIk72xGhDH_LNbeUIkuByd9OZu0lR0",image("https://drive.google.com/thumbnail?id=1uZXIk72xGhDH_LNbeUIkuByd9OZu0lR0"))</f>
        <v/>
      </c>
      <c r="C537" s="45" t="s">
        <v>1018</v>
      </c>
      <c r="D537" s="45" t="s">
        <v>1019</v>
      </c>
      <c r="E537" s="17">
        <v>0.0</v>
      </c>
      <c r="F537" s="21">
        <v>0.0</v>
      </c>
      <c r="G537" s="45"/>
    </row>
    <row r="538" ht="187.5" customHeight="1">
      <c r="A538" s="39">
        <v>537.0</v>
      </c>
      <c r="B538" s="44" t="str">
        <f>hyperlink("https://drive.google.com/uc?export=view&amp;id=1X1_uW9nvoSdydZ1r3S4INTjzDNgl8t4M",image("https://drive.google.com/thumbnail?id=1X1_uW9nvoSdydZ1r3S4INTjzDNgl8t4M"))</f>
        <v/>
      </c>
      <c r="C538" s="45" t="s">
        <v>1020</v>
      </c>
      <c r="D538" s="45" t="s">
        <v>1021</v>
      </c>
      <c r="E538" s="17">
        <v>2.0</v>
      </c>
      <c r="F538" s="21">
        <v>2.0</v>
      </c>
      <c r="G538" s="45"/>
    </row>
    <row r="539" ht="187.5" customHeight="1">
      <c r="A539" s="17">
        <v>538.0</v>
      </c>
      <c r="B539" s="44" t="str">
        <f>hyperlink("https://drive.google.com/uc?export=view&amp;id=1cPlvtzb1D4n0GjgNdYFTOjVyzgpISZe9",image("https://drive.google.com/thumbnail?id=1cPlvtzb1D4n0GjgNdYFTOjVyzgpISZe9"))</f>
        <v/>
      </c>
      <c r="C539" s="45" t="s">
        <v>1022</v>
      </c>
      <c r="D539" s="45" t="s">
        <v>1023</v>
      </c>
      <c r="E539" s="17">
        <v>0.0</v>
      </c>
      <c r="F539" s="21">
        <v>0.0</v>
      </c>
      <c r="G539" s="45"/>
    </row>
    <row r="540" ht="187.5" customHeight="1">
      <c r="A540" s="39">
        <v>539.0</v>
      </c>
      <c r="B540" s="44" t="str">
        <f>hyperlink("https://drive.google.com/uc?export=view&amp;id=1ItXCYzX8_Fk6JaAnXdBd4QE7xxNCwdd9",image("https://drive.google.com/thumbnail?id=1ItXCYzX8_Fk6JaAnXdBd4QE7xxNCwdd9"))</f>
        <v/>
      </c>
      <c r="C540" s="45" t="s">
        <v>1024</v>
      </c>
      <c r="D540" s="45" t="s">
        <v>140</v>
      </c>
      <c r="E540" s="17">
        <v>0.0</v>
      </c>
      <c r="F540" s="21">
        <v>0.0</v>
      </c>
      <c r="G540" s="45"/>
    </row>
    <row r="541" ht="187.5" customHeight="1">
      <c r="A541" s="17">
        <v>540.0</v>
      </c>
      <c r="B541" s="44" t="str">
        <f>hyperlink("https://drive.google.com/uc?export=view&amp;id=1beyU4htqpe8oai974Rtb7lMHXnc7sht_",image("https://drive.google.com/thumbnail?id=1beyU4htqpe8oai974Rtb7lMHXnc7sht_"))</f>
        <v/>
      </c>
      <c r="C541" s="45" t="s">
        <v>1025</v>
      </c>
      <c r="D541" s="45" t="s">
        <v>1026</v>
      </c>
      <c r="E541" s="17">
        <v>1.0</v>
      </c>
      <c r="F541" s="21">
        <v>0.0</v>
      </c>
      <c r="G541" s="45"/>
    </row>
    <row r="542" ht="187.5" customHeight="1">
      <c r="A542" s="39">
        <v>541.0</v>
      </c>
      <c r="B542" s="44" t="str">
        <f>hyperlink("https://drive.google.com/uc?export=view&amp;id=16QM3VfG0Mxdhz8E-YfZQ7PdHY-VfISAT",image("https://drive.google.com/thumbnail?id=16QM3VfG0Mxdhz8E-YfZQ7PdHY-VfISAT"))</f>
        <v/>
      </c>
      <c r="C542" s="45" t="s">
        <v>1027</v>
      </c>
      <c r="D542" s="45" t="s">
        <v>1028</v>
      </c>
      <c r="E542" s="17">
        <v>2.0</v>
      </c>
      <c r="F542" s="21">
        <v>1.0</v>
      </c>
      <c r="G542" s="45"/>
    </row>
    <row r="543" ht="187.5" customHeight="1">
      <c r="A543" s="17">
        <v>542.0</v>
      </c>
      <c r="B543" s="44" t="str">
        <f>hyperlink("https://drive.google.com/uc?export=view&amp;id=1VdB1p0G8_7M2FATN4IBIU0Z9RKyBzwrO",image("https://drive.google.com/thumbnail?id=1VdB1p0G8_7M2FATN4IBIU0Z9RKyBzwrO"))</f>
        <v/>
      </c>
      <c r="C543" s="45" t="s">
        <v>1029</v>
      </c>
      <c r="D543" s="45" t="s">
        <v>1030</v>
      </c>
      <c r="E543" s="17">
        <v>0.0</v>
      </c>
      <c r="F543" s="21">
        <v>0.0</v>
      </c>
      <c r="G543" s="45"/>
    </row>
    <row r="544" ht="187.5" customHeight="1">
      <c r="A544" s="39">
        <v>543.0</v>
      </c>
      <c r="B544" s="44" t="str">
        <f>hyperlink("https://drive.google.com/uc?export=view&amp;id=1AfhdKSpVcz2KSfu9PnjT1K4YrGFJwAFH",image("https://drive.google.com/thumbnail?id=1AfhdKSpVcz2KSfu9PnjT1K4YrGFJwAFH"))</f>
        <v/>
      </c>
      <c r="C544" s="45" t="s">
        <v>1031</v>
      </c>
      <c r="D544" s="45" t="s">
        <v>1032</v>
      </c>
      <c r="E544" s="17">
        <v>0.0</v>
      </c>
      <c r="F544" s="21">
        <v>0.0</v>
      </c>
      <c r="G544" s="45"/>
    </row>
    <row r="545" ht="187.5" customHeight="1">
      <c r="A545" s="17">
        <v>544.0</v>
      </c>
      <c r="B545" s="44" t="str">
        <f>hyperlink("https://drive.google.com/uc?export=view&amp;id=1gJi67XmkaQUuYNRmPXsC0KtPydPXwc-3",image("https://drive.google.com/thumbnail?id=1gJi67XmkaQUuYNRmPXsC0KtPydPXwc-3"))</f>
        <v/>
      </c>
      <c r="C545" s="45" t="s">
        <v>1033</v>
      </c>
      <c r="D545" s="45" t="s">
        <v>944</v>
      </c>
      <c r="E545" s="17">
        <v>0.0</v>
      </c>
      <c r="F545" s="21">
        <v>0.0</v>
      </c>
      <c r="G545" s="45"/>
    </row>
    <row r="546" ht="187.5" customHeight="1">
      <c r="A546" s="39">
        <v>545.0</v>
      </c>
      <c r="B546" s="44" t="str">
        <f>hyperlink("https://drive.google.com/uc?export=view&amp;id=1Tc-4DkBoKmsu7vFScGZFRkr3fYaSv7b8",image("https://drive.google.com/thumbnail?id=1Tc-4DkBoKmsu7vFScGZFRkr3fYaSv7b8"))</f>
        <v/>
      </c>
      <c r="C546" s="45" t="s">
        <v>1034</v>
      </c>
      <c r="D546" s="45" t="s">
        <v>1035</v>
      </c>
      <c r="E546" s="17">
        <v>2.0</v>
      </c>
      <c r="F546" s="21">
        <v>0.0</v>
      </c>
      <c r="G546" s="45"/>
    </row>
    <row r="547" ht="187.5" customHeight="1">
      <c r="A547" s="17">
        <v>546.0</v>
      </c>
      <c r="B547" s="44" t="str">
        <f>hyperlink("https://drive.google.com/uc?export=view&amp;id=1PVJmNopj3aAQlF9nyV7AtmwSVyuaoPq4",image("https://drive.google.com/thumbnail?id=1PVJmNopj3aAQlF9nyV7AtmwSVyuaoPq4"))</f>
        <v/>
      </c>
      <c r="C547" s="45" t="s">
        <v>1036</v>
      </c>
      <c r="D547" s="45" t="s">
        <v>1037</v>
      </c>
      <c r="E547" s="17">
        <v>0.0</v>
      </c>
      <c r="F547" s="21">
        <v>0.0</v>
      </c>
      <c r="G547" s="45"/>
    </row>
    <row r="548" ht="187.5" customHeight="1">
      <c r="A548" s="39">
        <v>547.0</v>
      </c>
      <c r="B548" s="44" t="str">
        <f>hyperlink("https://drive.google.com/uc?export=view&amp;id=12zHDYC2CYGJYMkNQE2HOXjcdBSUtNpmm",image("https://drive.google.com/thumbnail?id=12zHDYC2CYGJYMkNQE2HOXjcdBSUtNpmm"))</f>
        <v/>
      </c>
      <c r="C548" s="45" t="s">
        <v>1038</v>
      </c>
      <c r="D548" s="45" t="s">
        <v>1039</v>
      </c>
      <c r="E548" s="17">
        <v>2.0</v>
      </c>
      <c r="F548" s="21">
        <v>3.0</v>
      </c>
      <c r="G548" s="45"/>
    </row>
    <row r="549" ht="187.5" customHeight="1">
      <c r="A549" s="17">
        <v>548.0</v>
      </c>
      <c r="B549" s="44" t="str">
        <f>hyperlink("https://drive.google.com/uc?export=view&amp;id=1ca-l8x0W1xywPq9rrJ8fesvePHXmsASk",image("https://drive.google.com/thumbnail?id=1ca-l8x0W1xywPq9rrJ8fesvePHXmsASk"))</f>
        <v/>
      </c>
      <c r="C549" s="45" t="s">
        <v>1040</v>
      </c>
      <c r="D549" s="45" t="s">
        <v>492</v>
      </c>
      <c r="E549" s="17">
        <v>0.0</v>
      </c>
      <c r="F549" s="21">
        <v>0.0</v>
      </c>
      <c r="G549" s="45"/>
    </row>
    <row r="550" ht="187.5" customHeight="1">
      <c r="A550" s="39">
        <v>549.0</v>
      </c>
      <c r="B550" s="44" t="str">
        <f>hyperlink("https://drive.google.com/uc?export=view&amp;id=1FYD1cjZK1KIozu2XxxzCAl5WFpuL_sHH",image("https://drive.google.com/thumbnail?id=1FYD1cjZK1KIozu2XxxzCAl5WFpuL_sHH"))</f>
        <v/>
      </c>
      <c r="C550" s="45" t="s">
        <v>1041</v>
      </c>
      <c r="D550" s="45" t="s">
        <v>1042</v>
      </c>
      <c r="E550" s="17">
        <v>0.0</v>
      </c>
      <c r="F550" s="21">
        <v>0.0</v>
      </c>
      <c r="G550" s="45"/>
    </row>
    <row r="551" ht="187.5" customHeight="1">
      <c r="A551" s="17">
        <v>550.0</v>
      </c>
      <c r="B551" s="44" t="str">
        <f>hyperlink("https://drive.google.com/uc?export=view&amp;id=1qnA3AVIofusSSpRB416aUsM4ov_WPfFr",image("https://drive.google.com/thumbnail?id=1qnA3AVIofusSSpRB416aUsM4ov_WPfFr"))</f>
        <v/>
      </c>
      <c r="C551" s="45" t="s">
        <v>1043</v>
      </c>
      <c r="D551" s="45" t="s">
        <v>492</v>
      </c>
      <c r="E551" s="17">
        <v>1.0</v>
      </c>
      <c r="F551" s="21">
        <v>2.0</v>
      </c>
      <c r="G551" s="45"/>
    </row>
    <row r="552" ht="187.5" customHeight="1">
      <c r="A552" s="39">
        <v>551.0</v>
      </c>
      <c r="B552" s="44" t="str">
        <f>hyperlink("https://drive.google.com/uc?export=view&amp;id=1zbdUzbgA8Eit7-c22GOdAOp5atqgjuvd",image("https://drive.google.com/thumbnail?id=1zbdUzbgA8Eit7-c22GOdAOp5atqgjuvd"))</f>
        <v/>
      </c>
      <c r="C552" s="45" t="s">
        <v>1044</v>
      </c>
      <c r="D552" s="45" t="s">
        <v>1045</v>
      </c>
      <c r="E552" s="17">
        <v>0.0</v>
      </c>
      <c r="F552" s="21">
        <v>0.0</v>
      </c>
      <c r="G552" s="45"/>
    </row>
    <row r="553" ht="187.5" customHeight="1">
      <c r="A553" s="17">
        <v>552.0</v>
      </c>
      <c r="B553" s="44" t="str">
        <f>hyperlink("https://drive.google.com/uc?export=view&amp;id=1iRgu7gMt4u_CESU8zO_rXnUElkIVBkXG",image("https://drive.google.com/thumbnail?id=1iRgu7gMt4u_CESU8zO_rXnUElkIVBkXG"))</f>
        <v/>
      </c>
      <c r="C553" s="45" t="s">
        <v>1046</v>
      </c>
      <c r="D553" s="45" t="s">
        <v>1047</v>
      </c>
      <c r="E553" s="17">
        <v>2.0</v>
      </c>
      <c r="F553" s="21">
        <v>2.0</v>
      </c>
      <c r="G553" s="45"/>
    </row>
    <row r="554" ht="187.5" customHeight="1">
      <c r="A554" s="39">
        <v>553.0</v>
      </c>
      <c r="B554" s="44" t="str">
        <f>hyperlink("https://drive.google.com/uc?export=view&amp;id=1cEqibACNv_dwA2RieVFpcMdSsCEc6wpC",image("https://drive.google.com/thumbnail?id=1cEqibACNv_dwA2RieVFpcMdSsCEc6wpC"))</f>
        <v/>
      </c>
      <c r="C554" s="45" t="s">
        <v>1048</v>
      </c>
      <c r="D554" s="45" t="s">
        <v>1049</v>
      </c>
      <c r="E554" s="17">
        <v>1.0</v>
      </c>
      <c r="F554" s="21">
        <v>0.0</v>
      </c>
      <c r="G554" s="45"/>
    </row>
    <row r="555" ht="187.5" customHeight="1">
      <c r="A555" s="17">
        <v>554.0</v>
      </c>
      <c r="B555" s="44" t="str">
        <f>hyperlink("https://drive.google.com/uc?export=view&amp;id=1VfvukyPVWvcp1YNKVXWWuSvCGjE67krp",image("https://drive.google.com/thumbnail?id=1VfvukyPVWvcp1YNKVXWWuSvCGjE67krp"))</f>
        <v/>
      </c>
      <c r="C555" s="45" t="s">
        <v>1050</v>
      </c>
      <c r="D555" s="45" t="s">
        <v>1051</v>
      </c>
      <c r="E555" s="17">
        <v>0.0</v>
      </c>
      <c r="F555" s="21">
        <v>0.0</v>
      </c>
      <c r="G555" s="45"/>
    </row>
    <row r="556" ht="187.5" customHeight="1">
      <c r="A556" s="39">
        <v>555.0</v>
      </c>
      <c r="B556" s="44" t="str">
        <f>hyperlink("https://drive.google.com/uc?export=view&amp;id=1Szh6Z9Vi_o9itPl10vrY11uuF2qXd1tT",image("https://drive.google.com/thumbnail?id=1Szh6Z9Vi_o9itPl10vrY11uuF2qXd1tT"))</f>
        <v/>
      </c>
      <c r="C556" s="45" t="s">
        <v>1052</v>
      </c>
      <c r="D556" s="45" t="s">
        <v>1053</v>
      </c>
      <c r="E556" s="17">
        <v>1.0</v>
      </c>
      <c r="F556" s="21">
        <v>0.0</v>
      </c>
      <c r="G556" s="45"/>
    </row>
    <row r="557" ht="187.5" customHeight="1">
      <c r="A557" s="17">
        <v>556.0</v>
      </c>
      <c r="B557" s="44" t="str">
        <f>hyperlink("https://drive.google.com/uc?export=view&amp;id=1R2aP71u4cEIcUR0khM2I_hkyaRDsXQ3m",image("https://drive.google.com/thumbnail?id=1R2aP71u4cEIcUR0khM2I_hkyaRDsXQ3m"))</f>
        <v/>
      </c>
      <c r="C557" s="45" t="s">
        <v>1054</v>
      </c>
      <c r="D557" s="45" t="s">
        <v>1055</v>
      </c>
      <c r="E557" s="17">
        <v>0.0</v>
      </c>
      <c r="F557" s="21">
        <v>0.0</v>
      </c>
      <c r="G557" s="45"/>
    </row>
    <row r="558" ht="187.5" customHeight="1">
      <c r="A558" s="39">
        <v>557.0</v>
      </c>
      <c r="B558" s="44" t="str">
        <f>hyperlink("https://drive.google.com/uc?export=view&amp;id=1SiRIRVjyirr_wKqZtw4Cu418xhelrstR",image("https://drive.google.com/thumbnail?id=1SiRIRVjyirr_wKqZtw4Cu418xhelrstR"))</f>
        <v/>
      </c>
      <c r="C558" s="45" t="s">
        <v>1056</v>
      </c>
      <c r="D558" s="45" t="s">
        <v>944</v>
      </c>
      <c r="E558" s="17">
        <v>2.0</v>
      </c>
      <c r="F558" s="21">
        <v>3.0</v>
      </c>
      <c r="G558" s="45"/>
    </row>
    <row r="559" ht="187.5" customHeight="1">
      <c r="A559" s="17">
        <v>558.0</v>
      </c>
      <c r="B559" s="44" t="str">
        <f>hyperlink("https://drive.google.com/uc?export=view&amp;id=1s7jiL6Xx3-_CIw505mKOKNaY5dEQWdtW",image("https://drive.google.com/thumbnail?id=1s7jiL6Xx3-_CIw505mKOKNaY5dEQWdtW"))</f>
        <v/>
      </c>
      <c r="C559" s="45" t="s">
        <v>1057</v>
      </c>
      <c r="D559" s="45" t="s">
        <v>359</v>
      </c>
      <c r="E559" s="17">
        <v>1.0</v>
      </c>
      <c r="F559" s="21">
        <v>0.0</v>
      </c>
      <c r="G559" s="45"/>
    </row>
    <row r="560" ht="187.5" customHeight="1">
      <c r="A560" s="39">
        <v>559.0</v>
      </c>
      <c r="B560" s="44" t="str">
        <f>hyperlink("https://drive.google.com/uc?export=view&amp;id=1lAXiBW3vqRzNiFYmkMVypGWmUwY1Gq3K",image("https://drive.google.com/thumbnail?id=1lAXiBW3vqRzNiFYmkMVypGWmUwY1Gq3K"))</f>
        <v/>
      </c>
      <c r="C560" s="45" t="s">
        <v>1058</v>
      </c>
      <c r="D560" s="45" t="s">
        <v>1059</v>
      </c>
      <c r="E560" s="17">
        <v>0.0</v>
      </c>
      <c r="F560" s="21">
        <v>0.0</v>
      </c>
      <c r="G560" s="45"/>
    </row>
    <row r="561" ht="187.5" customHeight="1">
      <c r="A561" s="17">
        <v>560.0</v>
      </c>
      <c r="B561" s="44" t="str">
        <f>hyperlink("https://drive.google.com/uc?export=view&amp;id=1M8arQxhonumlv_Zp_AyCp1r5lx1y-B9o",image("https://drive.google.com/thumbnail?id=1M8arQxhonumlv_Zp_AyCp1r5lx1y-B9o"))</f>
        <v/>
      </c>
      <c r="C561" s="45" t="s">
        <v>1060</v>
      </c>
      <c r="D561" s="45" t="s">
        <v>1061</v>
      </c>
      <c r="E561" s="17">
        <v>0.0</v>
      </c>
      <c r="F561" s="21">
        <v>0.0</v>
      </c>
      <c r="G561" s="45"/>
    </row>
    <row r="562" ht="187.5" customHeight="1">
      <c r="A562" s="39">
        <v>561.0</v>
      </c>
      <c r="B562" s="44" t="str">
        <f>hyperlink("https://drive.google.com/uc?export=view&amp;id=12wByeLfnG_QEEYQYB1_cOOMHS1bC-1_s",image("https://drive.google.com/thumbnail?id=12wByeLfnG_QEEYQYB1_cOOMHS1bC-1_s"))</f>
        <v/>
      </c>
      <c r="C562" s="45" t="s">
        <v>1062</v>
      </c>
      <c r="D562" s="45" t="s">
        <v>1063</v>
      </c>
      <c r="E562" s="17">
        <v>2.0</v>
      </c>
      <c r="F562" s="21">
        <v>1.0</v>
      </c>
      <c r="G562" s="45"/>
    </row>
    <row r="563" ht="187.5" customHeight="1">
      <c r="A563" s="17">
        <v>562.0</v>
      </c>
      <c r="B563" s="44" t="str">
        <f>hyperlink("https://drive.google.com/uc?export=view&amp;id=1MbRNKYdqKXUSnpZy3S5XvXgrwnt45tJ_",image("https://drive.google.com/thumbnail?id=1MbRNKYdqKXUSnpZy3S5XvXgrwnt45tJ_"))</f>
        <v/>
      </c>
      <c r="C563" s="45" t="s">
        <v>1064</v>
      </c>
      <c r="D563" s="45" t="s">
        <v>124</v>
      </c>
      <c r="E563" s="17">
        <v>0.0</v>
      </c>
      <c r="F563" s="21">
        <v>0.0</v>
      </c>
      <c r="G563" s="45"/>
    </row>
    <row r="564" ht="187.5" customHeight="1">
      <c r="A564" s="39">
        <v>563.0</v>
      </c>
      <c r="B564" s="44" t="str">
        <f>hyperlink("https://drive.google.com/uc?export=view&amp;id=16WfOkQLhX0NkUZFtVF20IKdGJNFubKLZ",image("https://drive.google.com/thumbnail?id=16WfOkQLhX0NkUZFtVF20IKdGJNFubKLZ"))</f>
        <v/>
      </c>
      <c r="C564" s="45" t="s">
        <v>1065</v>
      </c>
      <c r="D564" s="45" t="s">
        <v>1066</v>
      </c>
      <c r="E564" s="17">
        <v>2.0</v>
      </c>
      <c r="F564" s="21">
        <v>1.0</v>
      </c>
      <c r="G564" s="45"/>
    </row>
    <row r="565" ht="187.5" customHeight="1">
      <c r="A565" s="17">
        <v>564.0</v>
      </c>
      <c r="B565" s="44" t="str">
        <f>hyperlink("https://drive.google.com/uc?export=view&amp;id=1W9jbjSKL1uGQrugBeoZaaVHHSA2JNIBW",image("https://drive.google.com/thumbnail?id=1W9jbjSKL1uGQrugBeoZaaVHHSA2JNIBW"))</f>
        <v/>
      </c>
      <c r="C565" s="45" t="s">
        <v>1067</v>
      </c>
      <c r="D565" s="45" t="s">
        <v>399</v>
      </c>
      <c r="E565" s="17">
        <v>0.0</v>
      </c>
      <c r="F565" s="21">
        <v>0.0</v>
      </c>
      <c r="G565" s="45"/>
    </row>
    <row r="566" ht="187.5" customHeight="1">
      <c r="A566" s="39">
        <v>565.0</v>
      </c>
      <c r="B566" s="44" t="str">
        <f>hyperlink("https://drive.google.com/uc?export=view&amp;id=1lqkRjpw9D5BXxIekyohbw9QB8mWtJ9I8",image("https://drive.google.com/thumbnail?id=1lqkRjpw9D5BXxIekyohbw9QB8mWtJ9I8"))</f>
        <v/>
      </c>
      <c r="C566" s="45" t="s">
        <v>1068</v>
      </c>
      <c r="D566" s="45" t="s">
        <v>518</v>
      </c>
      <c r="E566" s="17">
        <v>2.0</v>
      </c>
      <c r="F566" s="21">
        <v>1.0</v>
      </c>
      <c r="G566" s="45"/>
    </row>
    <row r="567" ht="187.5" customHeight="1">
      <c r="A567" s="17">
        <v>566.0</v>
      </c>
      <c r="B567" s="44" t="str">
        <f>hyperlink("https://drive.google.com/uc?export=view&amp;id=13oDFT8-NKWGJHVAjMlgtM1KHcKu9X0hX",image("https://drive.google.com/thumbnail?id=13oDFT8-NKWGJHVAjMlgtM1KHcKu9X0hX"))</f>
        <v/>
      </c>
      <c r="C567" s="45" t="s">
        <v>1069</v>
      </c>
      <c r="D567" s="45" t="s">
        <v>1070</v>
      </c>
      <c r="E567" s="17">
        <v>0.0</v>
      </c>
      <c r="F567" s="21">
        <v>0.0</v>
      </c>
      <c r="G567" s="45"/>
    </row>
    <row r="568" ht="187.5" customHeight="1">
      <c r="A568" s="39">
        <v>567.0</v>
      </c>
      <c r="B568" s="44" t="str">
        <f>hyperlink("https://drive.google.com/uc?export=view&amp;id=1fprsXStNzOXsC87WDROjUSkTtvj12XYJ",image("https://drive.google.com/thumbnail?id=1fprsXStNzOXsC87WDROjUSkTtvj12XYJ"))</f>
        <v/>
      </c>
      <c r="C568" s="45" t="s">
        <v>1071</v>
      </c>
      <c r="D568" s="45" t="s">
        <v>1072</v>
      </c>
      <c r="E568" s="17">
        <v>1.0</v>
      </c>
      <c r="F568" s="21">
        <v>0.0</v>
      </c>
      <c r="G568" s="45"/>
    </row>
    <row r="569" ht="187.5" customHeight="1">
      <c r="A569" s="17">
        <v>568.0</v>
      </c>
      <c r="B569" s="44" t="str">
        <f>hyperlink("https://drive.google.com/uc?export=view&amp;id=1zv1epy69eH4vpJ8sTlo3cISU_TeMH1QB",image("https://drive.google.com/thumbnail?id=1zv1epy69eH4vpJ8sTlo3cISU_TeMH1QB"))</f>
        <v/>
      </c>
      <c r="C569" s="45" t="s">
        <v>1073</v>
      </c>
      <c r="D569" s="45" t="s">
        <v>1074</v>
      </c>
      <c r="E569" s="17">
        <v>0.0</v>
      </c>
      <c r="F569" s="21">
        <v>0.0</v>
      </c>
      <c r="G569" s="45"/>
    </row>
    <row r="570" ht="187.5" customHeight="1">
      <c r="A570" s="39">
        <v>569.0</v>
      </c>
      <c r="B570" s="44" t="str">
        <f>hyperlink("https://drive.google.com/uc?export=view&amp;id=11NcJiPnpjXgCmHEP3RqhmkFqyekBM5hm",image("https://drive.google.com/thumbnail?id=11NcJiPnpjXgCmHEP3RqhmkFqyekBM5hm"))</f>
        <v/>
      </c>
      <c r="C570" s="45" t="s">
        <v>1075</v>
      </c>
      <c r="D570" s="45" t="s">
        <v>33</v>
      </c>
      <c r="E570" s="17">
        <v>1.0</v>
      </c>
      <c r="F570" s="21">
        <v>3.0</v>
      </c>
      <c r="G570" s="45"/>
    </row>
    <row r="571" ht="187.5" customHeight="1">
      <c r="A571" s="17">
        <v>570.0</v>
      </c>
      <c r="B571" s="44" t="str">
        <f>hyperlink("https://drive.google.com/uc?export=view&amp;id=1RIdmQU0KhJczbvkTZk2Is95WoL78CMDh",image("https://drive.google.com/thumbnail?id=1RIdmQU0KhJczbvkTZk2Is95WoL78CMDh"))</f>
        <v/>
      </c>
      <c r="C571" s="45" t="s">
        <v>1076</v>
      </c>
      <c r="D571" s="45" t="s">
        <v>996</v>
      </c>
      <c r="E571" s="17">
        <v>0.0</v>
      </c>
      <c r="F571" s="21">
        <v>0.0</v>
      </c>
      <c r="G571" s="45"/>
    </row>
    <row r="572" ht="187.5" customHeight="1">
      <c r="A572" s="39">
        <v>571.0</v>
      </c>
      <c r="B572" s="44" t="str">
        <f>hyperlink("https://drive.google.com/uc?export=view&amp;id=1Kn5T4JvwsKw0tA9USKtgj-W3Lq7W-qiB",image("https://drive.google.com/thumbnail?id=1Kn5T4JvwsKw0tA9USKtgj-W3Lq7W-qiB"))</f>
        <v/>
      </c>
      <c r="C572" s="45" t="s">
        <v>1077</v>
      </c>
      <c r="D572" s="45" t="s">
        <v>1078</v>
      </c>
      <c r="E572" s="17">
        <v>0.0</v>
      </c>
      <c r="F572" s="21">
        <v>0.0</v>
      </c>
      <c r="G572" s="45"/>
    </row>
    <row r="573" ht="187.5" customHeight="1">
      <c r="A573" s="17">
        <v>572.0</v>
      </c>
      <c r="B573" s="44" t="str">
        <f>hyperlink("https://drive.google.com/uc?export=view&amp;id=18oFNFMBayb1NlpSz171yYS4kLrwS__3D",image("https://drive.google.com/thumbnail?id=18oFNFMBayb1NlpSz171yYS4kLrwS__3D"))</f>
        <v/>
      </c>
      <c r="C573" s="45" t="s">
        <v>1079</v>
      </c>
      <c r="D573" s="45" t="s">
        <v>1080</v>
      </c>
      <c r="E573" s="17">
        <v>2.0</v>
      </c>
      <c r="F573" s="21">
        <v>2.0</v>
      </c>
      <c r="G573" s="45"/>
    </row>
    <row r="574" ht="187.5" customHeight="1">
      <c r="A574" s="39">
        <v>573.0</v>
      </c>
      <c r="B574" s="44" t="str">
        <f>hyperlink("https://drive.google.com/uc?export=view&amp;id=16fqNaSMfGOHdC1I6qquS0j_C6tHXYrpz",image("https://drive.google.com/thumbnail?id=16fqNaSMfGOHdC1I6qquS0j_C6tHXYrpz"))</f>
        <v/>
      </c>
      <c r="C574" s="45" t="s">
        <v>1081</v>
      </c>
      <c r="D574" s="45" t="s">
        <v>1082</v>
      </c>
      <c r="E574" s="17">
        <v>2.0</v>
      </c>
      <c r="F574" s="21">
        <v>2.0</v>
      </c>
      <c r="G574" s="45"/>
    </row>
    <row r="575" ht="187.5" customHeight="1">
      <c r="A575" s="17">
        <v>574.0</v>
      </c>
      <c r="B575" s="44" t="str">
        <f>hyperlink("https://drive.google.com/uc?export=view&amp;id=1WwI9IPvH0ZFBjUKZEaTU-9vQr6qOp8Vg",image("https://drive.google.com/thumbnail?id=1WwI9IPvH0ZFBjUKZEaTU-9vQr6qOp8Vg"))</f>
        <v/>
      </c>
      <c r="C575" s="45" t="s">
        <v>1083</v>
      </c>
      <c r="D575" s="45" t="s">
        <v>258</v>
      </c>
      <c r="E575" s="17">
        <v>0.0</v>
      </c>
      <c r="F575" s="21">
        <v>0.0</v>
      </c>
      <c r="G575" s="45"/>
    </row>
    <row r="576" ht="187.5" customHeight="1">
      <c r="A576" s="39">
        <v>575.0</v>
      </c>
      <c r="B576" s="44" t="str">
        <f>hyperlink("https://drive.google.com/uc?export=view&amp;id=1mA6rt6UCpR4zQPVE1cAWeD3vApJIZ4pG",image("https://drive.google.com/thumbnail?id=1mA6rt6UCpR4zQPVE1cAWeD3vApJIZ4pG"))</f>
        <v/>
      </c>
      <c r="C576" s="45" t="s">
        <v>1084</v>
      </c>
      <c r="D576" s="45" t="s">
        <v>1085</v>
      </c>
      <c r="E576" s="17">
        <v>0.0</v>
      </c>
      <c r="F576" s="21">
        <v>0.0</v>
      </c>
      <c r="G576" s="45"/>
    </row>
    <row r="577" ht="187.5" customHeight="1">
      <c r="A577" s="17">
        <v>576.0</v>
      </c>
      <c r="B577" s="44" t="str">
        <f>hyperlink("https://drive.google.com/uc?export=view&amp;id=1nRCHWn_yhJ1AAA012shtKMwgsAZmp0sk",image("https://drive.google.com/thumbnail?id=1nRCHWn_yhJ1AAA012shtKMwgsAZmp0sk"))</f>
        <v/>
      </c>
      <c r="C577" s="45" t="s">
        <v>1086</v>
      </c>
      <c r="D577" s="45" t="s">
        <v>1087</v>
      </c>
      <c r="E577" s="17">
        <v>2.0</v>
      </c>
      <c r="F577" s="21">
        <v>1.0</v>
      </c>
      <c r="G577" s="45"/>
    </row>
    <row r="578" ht="187.5" customHeight="1">
      <c r="A578" s="39">
        <v>577.0</v>
      </c>
      <c r="B578" s="44" t="str">
        <f>hyperlink("https://drive.google.com/uc?export=view&amp;id=1Qx7G72sxjMYa1wTAj4DVDnfLndpGz1GZ",image("https://drive.google.com/thumbnail?id=1Qx7G72sxjMYa1wTAj4DVDnfLndpGz1GZ"))</f>
        <v/>
      </c>
      <c r="C578" s="45" t="s">
        <v>1088</v>
      </c>
      <c r="D578" s="45" t="s">
        <v>1045</v>
      </c>
      <c r="E578" s="17">
        <v>0.0</v>
      </c>
      <c r="F578" s="21">
        <v>0.0</v>
      </c>
      <c r="G578" s="45"/>
    </row>
    <row r="579" ht="187.5" customHeight="1">
      <c r="A579" s="17">
        <v>578.0</v>
      </c>
      <c r="B579" s="44" t="str">
        <f>hyperlink("https://drive.google.com/uc?export=view&amp;id=1yTpOyorbKruANcgcDNeMuwLYRkWI8lb7",image("https://drive.google.com/thumbnail?id=1yTpOyorbKruANcgcDNeMuwLYRkWI8lb7"))</f>
        <v/>
      </c>
      <c r="C579" s="45" t="s">
        <v>1089</v>
      </c>
      <c r="D579" s="45" t="s">
        <v>1090</v>
      </c>
      <c r="E579" s="17">
        <v>2.0</v>
      </c>
      <c r="F579" s="21">
        <v>0.0</v>
      </c>
      <c r="G579" s="45"/>
    </row>
    <row r="580" ht="187.5" customHeight="1">
      <c r="A580" s="39">
        <v>579.0</v>
      </c>
      <c r="B580" s="44" t="str">
        <f>hyperlink("https://drive.google.com/uc?export=view&amp;id=1MhHWpeXjFm2SiEcj-bMDfJh0-kHr_txC",image("https://drive.google.com/thumbnail?id=1MhHWpeXjFm2SiEcj-bMDfJh0-kHr_txC"))</f>
        <v/>
      </c>
      <c r="C580" s="45" t="s">
        <v>1091</v>
      </c>
      <c r="D580" s="45" t="s">
        <v>1092</v>
      </c>
      <c r="E580" s="17">
        <v>2.0</v>
      </c>
      <c r="F580" s="21">
        <v>1.0</v>
      </c>
      <c r="G580" s="45"/>
    </row>
    <row r="581" ht="187.5" customHeight="1">
      <c r="A581" s="17">
        <v>580.0</v>
      </c>
      <c r="B581" s="44" t="str">
        <f>hyperlink("https://drive.google.com/uc?export=view&amp;id=198vk3gzXmrc0638gK6PnWOt0pRGTQcWn",image("https://drive.google.com/thumbnail?id=198vk3gzXmrc0638gK6PnWOt0pRGTQcWn"))</f>
        <v/>
      </c>
      <c r="C581" s="45" t="s">
        <v>1093</v>
      </c>
      <c r="D581" s="45" t="s">
        <v>1094</v>
      </c>
      <c r="E581" s="17">
        <v>1.0</v>
      </c>
      <c r="F581" s="21">
        <v>0.0</v>
      </c>
      <c r="G581" s="45"/>
    </row>
    <row r="582" ht="187.5" customHeight="1">
      <c r="A582" s="39">
        <v>581.0</v>
      </c>
      <c r="B582" s="44" t="str">
        <f>hyperlink("https://drive.google.com/uc?export=view&amp;id=16_3KVmGwRNH6QS5BXb0CzfyOc_OwgfDE",image("https://drive.google.com/thumbnail?id=16_3KVmGwRNH6QS5BXb0CzfyOc_OwgfDE"))</f>
        <v/>
      </c>
      <c r="C582" s="45" t="s">
        <v>1095</v>
      </c>
      <c r="D582" s="45" t="s">
        <v>1096</v>
      </c>
      <c r="E582" s="17">
        <v>0.0</v>
      </c>
      <c r="F582" s="21">
        <v>0.0</v>
      </c>
      <c r="G582" s="45"/>
    </row>
    <row r="583" ht="187.5" customHeight="1">
      <c r="A583" s="17">
        <v>582.0</v>
      </c>
      <c r="B583" s="44" t="str">
        <f>hyperlink("https://drive.google.com/uc?export=view&amp;id=1V4aMU0Xb_UmE13yOf-2EIMtK9L-zsKe6",image("https://drive.google.com/thumbnail?id=1V4aMU0Xb_UmE13yOf-2EIMtK9L-zsKe6"))</f>
        <v/>
      </c>
      <c r="C583" s="45" t="s">
        <v>1097</v>
      </c>
      <c r="D583" s="45" t="s">
        <v>1098</v>
      </c>
      <c r="E583" s="17">
        <v>0.0</v>
      </c>
      <c r="F583" s="21">
        <v>0.0</v>
      </c>
      <c r="G583" s="45"/>
    </row>
    <row r="584" ht="187.5" customHeight="1">
      <c r="A584" s="39">
        <v>583.0</v>
      </c>
      <c r="B584" s="44" t="str">
        <f>hyperlink("https://drive.google.com/uc?export=view&amp;id=1fIavAKI4XZqy7LL7kOwSyafCnmWrnzjM",image("https://drive.google.com/thumbnail?id=1fIavAKI4XZqy7LL7kOwSyafCnmWrnzjM"))</f>
        <v/>
      </c>
      <c r="C584" s="45" t="s">
        <v>1099</v>
      </c>
      <c r="D584" s="45" t="s">
        <v>1100</v>
      </c>
      <c r="E584" s="17">
        <v>0.0</v>
      </c>
      <c r="F584" s="21">
        <v>0.0</v>
      </c>
      <c r="G584" s="45"/>
    </row>
    <row r="585" ht="187.5" customHeight="1">
      <c r="A585" s="17">
        <v>584.0</v>
      </c>
      <c r="B585" s="44" t="str">
        <f>hyperlink("https://drive.google.com/uc?export=view&amp;id=1jVCxCBmIWt58-hs_yPgTqVHUFeNTr-e-",image("https://drive.google.com/thumbnail?id=1jVCxCBmIWt58-hs_yPgTqVHUFeNTr-e-"))</f>
        <v/>
      </c>
      <c r="C585" s="45" t="s">
        <v>1101</v>
      </c>
      <c r="D585" s="45" t="s">
        <v>1102</v>
      </c>
      <c r="E585" s="17">
        <v>1.0</v>
      </c>
      <c r="F585" s="21">
        <v>1.0</v>
      </c>
      <c r="G585" s="45"/>
    </row>
    <row r="586" ht="187.5" customHeight="1">
      <c r="A586" s="39">
        <v>585.0</v>
      </c>
      <c r="B586" s="44" t="str">
        <f>hyperlink("https://drive.google.com/uc?export=view&amp;id=16E5oq4vsdZyPbnktM2M-JyEmGJnrQHmK",image("https://drive.google.com/thumbnail?id=16E5oq4vsdZyPbnktM2M-JyEmGJnrQHmK"))</f>
        <v/>
      </c>
      <c r="C586" s="45" t="s">
        <v>1103</v>
      </c>
      <c r="D586" s="45" t="s">
        <v>1104</v>
      </c>
      <c r="E586" s="17">
        <v>0.0</v>
      </c>
      <c r="F586" s="21">
        <v>0.0</v>
      </c>
      <c r="G586" s="45"/>
    </row>
    <row r="587" ht="187.5" customHeight="1">
      <c r="A587" s="17">
        <v>586.0</v>
      </c>
      <c r="B587" s="44" t="str">
        <f>hyperlink("https://drive.google.com/uc?export=view&amp;id=11OG6b0k-DbvDMR--ZEfu4Gqlbf836ei1",image("https://drive.google.com/thumbnail?id=11OG6b0k-DbvDMR--ZEfu4Gqlbf836ei1"))</f>
        <v/>
      </c>
      <c r="C587" s="45" t="s">
        <v>1105</v>
      </c>
      <c r="D587" s="45" t="s">
        <v>1106</v>
      </c>
      <c r="E587" s="17">
        <v>0.0</v>
      </c>
      <c r="F587" s="21">
        <v>0.0</v>
      </c>
      <c r="G587" s="45"/>
    </row>
    <row r="588" ht="187.5" customHeight="1">
      <c r="A588" s="39">
        <v>587.0</v>
      </c>
      <c r="B588" s="44" t="str">
        <f>hyperlink("https://drive.google.com/uc?export=view&amp;id=1AnNfqT6yq1UKVyyfMAe-kk9jyaKJqQKu",image("https://drive.google.com/thumbnail?id=1AnNfqT6yq1UKVyyfMAe-kk9jyaKJqQKu"))</f>
        <v/>
      </c>
      <c r="C588" s="45" t="s">
        <v>1107</v>
      </c>
      <c r="D588" s="45" t="s">
        <v>243</v>
      </c>
      <c r="E588" s="17">
        <v>0.0</v>
      </c>
      <c r="F588" s="21">
        <v>0.0</v>
      </c>
      <c r="G588" s="45"/>
    </row>
    <row r="589" ht="187.5" customHeight="1">
      <c r="A589" s="17">
        <v>588.0</v>
      </c>
      <c r="B589" s="44" t="str">
        <f>hyperlink("https://drive.google.com/uc?export=view&amp;id=16sh-DhrYPqxBRXziw6_3Czyk70CCrvQO",image("https://drive.google.com/thumbnail?id=16sh-DhrYPqxBRXziw6_3Czyk70CCrvQO"))</f>
        <v/>
      </c>
      <c r="C589" s="45" t="s">
        <v>1108</v>
      </c>
      <c r="D589" s="45" t="s">
        <v>1109</v>
      </c>
      <c r="E589" s="17">
        <v>0.0</v>
      </c>
      <c r="F589" s="21">
        <v>0.0</v>
      </c>
      <c r="G589" s="45"/>
    </row>
    <row r="590" ht="187.5" customHeight="1">
      <c r="A590" s="39">
        <v>589.0</v>
      </c>
      <c r="B590" s="44" t="str">
        <f>hyperlink("https://drive.google.com/uc?export=view&amp;id=1UQ6P88XgZUwu0DVO_FmnHqtubG4isibk",image("https://drive.google.com/thumbnail?id=1UQ6P88XgZUwu0DVO_FmnHqtubG4isibk"))</f>
        <v/>
      </c>
      <c r="C590" s="45" t="s">
        <v>1110</v>
      </c>
      <c r="D590" s="45" t="s">
        <v>860</v>
      </c>
      <c r="E590" s="17">
        <v>0.0</v>
      </c>
      <c r="F590" s="21">
        <v>0.0</v>
      </c>
      <c r="G590" s="45"/>
    </row>
    <row r="591" ht="187.5" customHeight="1">
      <c r="A591" s="17">
        <v>590.0</v>
      </c>
      <c r="B591" s="44" t="str">
        <f>hyperlink("https://drive.google.com/uc?export=view&amp;id=1TkCJMP0kP_KugiRM3ZQqTRK4tdl8B4AM",image("https://drive.google.com/thumbnail?id=1TkCJMP0kP_KugiRM3ZQqTRK4tdl8B4AM"))</f>
        <v/>
      </c>
      <c r="C591" s="45" t="s">
        <v>1111</v>
      </c>
      <c r="D591" s="45" t="s">
        <v>1112</v>
      </c>
      <c r="E591" s="17">
        <v>1.0</v>
      </c>
      <c r="F591" s="21">
        <v>3.0</v>
      </c>
      <c r="G591" s="45"/>
    </row>
    <row r="592" ht="187.5" customHeight="1">
      <c r="A592" s="39">
        <v>591.0</v>
      </c>
      <c r="B592" s="44" t="str">
        <f>hyperlink("https://drive.google.com/uc?export=view&amp;id=1QwbHnkrYuZLipcNjWFmFoNRZzYLvCLur",image("https://drive.google.com/thumbnail?id=1QwbHnkrYuZLipcNjWFmFoNRZzYLvCLur"))</f>
        <v/>
      </c>
      <c r="C592" s="45" t="s">
        <v>1113</v>
      </c>
      <c r="D592" s="45" t="s">
        <v>1114</v>
      </c>
      <c r="E592" s="17">
        <v>0.0</v>
      </c>
      <c r="F592" s="21">
        <v>0.0</v>
      </c>
      <c r="G592" s="45"/>
    </row>
    <row r="593" ht="187.5" customHeight="1">
      <c r="A593" s="17">
        <v>592.0</v>
      </c>
      <c r="B593" s="44" t="str">
        <f>hyperlink("https://drive.google.com/uc?export=view&amp;id=181eWJ6T-5tuVmI7JjLIx0cPnIN2sxXm5",image("https://drive.google.com/thumbnail?id=181eWJ6T-5tuVmI7JjLIx0cPnIN2sxXm5"))</f>
        <v/>
      </c>
      <c r="C593" s="45" t="s">
        <v>1115</v>
      </c>
      <c r="D593" s="45" t="s">
        <v>1116</v>
      </c>
      <c r="E593" s="17">
        <v>0.0</v>
      </c>
      <c r="F593" s="21">
        <v>0.0</v>
      </c>
      <c r="G593" s="45"/>
    </row>
    <row r="594" ht="187.5" customHeight="1">
      <c r="A594" s="39">
        <v>593.0</v>
      </c>
      <c r="B594" s="44" t="str">
        <f>hyperlink("https://drive.google.com/uc?export=view&amp;id=1467EeXihZx_5C1hpZVexajWsEJRoET9i",image("https://drive.google.com/thumbnail?id=1467EeXihZx_5C1hpZVexajWsEJRoET9i"))</f>
        <v/>
      </c>
      <c r="C594" s="45" t="s">
        <v>1117</v>
      </c>
      <c r="D594" s="45" t="s">
        <v>1118</v>
      </c>
      <c r="E594" s="17">
        <v>1.0</v>
      </c>
      <c r="F594" s="21">
        <v>1.0</v>
      </c>
      <c r="G594" s="45"/>
    </row>
    <row r="595" ht="187.5" customHeight="1">
      <c r="A595" s="17">
        <v>594.0</v>
      </c>
      <c r="B595" s="44" t="str">
        <f>hyperlink("https://drive.google.com/uc?export=view&amp;id=1p6MzpEC3gSc3RXIcHkFFZC20MJpbSXuP",image("https://drive.google.com/thumbnail?id=1p6MzpEC3gSc3RXIcHkFFZC20MJpbSXuP"))</f>
        <v/>
      </c>
      <c r="C595" s="45" t="s">
        <v>1119</v>
      </c>
      <c r="D595" s="45" t="s">
        <v>1120</v>
      </c>
      <c r="E595" s="17">
        <v>0.0</v>
      </c>
      <c r="F595" s="21">
        <v>0.0</v>
      </c>
      <c r="G595" s="45"/>
    </row>
    <row r="596" ht="187.5" customHeight="1">
      <c r="A596" s="39">
        <v>595.0</v>
      </c>
      <c r="B596" s="44" t="str">
        <f>hyperlink("https://drive.google.com/uc?export=view&amp;id=1qGfu4WwS8g-fCa4S5jzpWPOI1pSVPU8e",image("https://drive.google.com/thumbnail?id=1qGfu4WwS8g-fCa4S5jzpWPOI1pSVPU8e"))</f>
        <v/>
      </c>
      <c r="C596" s="45" t="s">
        <v>1121</v>
      </c>
      <c r="D596" s="45" t="s">
        <v>1122</v>
      </c>
      <c r="E596" s="17">
        <v>1.0</v>
      </c>
      <c r="F596" s="21">
        <v>0.0</v>
      </c>
      <c r="G596" s="45"/>
    </row>
    <row r="597" ht="187.5" customHeight="1">
      <c r="A597" s="17">
        <v>596.0</v>
      </c>
      <c r="B597" s="44" t="str">
        <f>hyperlink("https://drive.google.com/uc?export=view&amp;id=11AB33VN-STTB80fKcQ957v70vN2MmRPb",image("https://drive.google.com/thumbnail?id=11AB33VN-STTB80fKcQ957v70vN2MmRPb"))</f>
        <v/>
      </c>
      <c r="C597" s="45" t="s">
        <v>1123</v>
      </c>
      <c r="D597" s="45" t="s">
        <v>1014</v>
      </c>
      <c r="E597" s="17">
        <v>0.0</v>
      </c>
      <c r="F597" s="21">
        <v>1.0</v>
      </c>
      <c r="G597" s="45"/>
    </row>
    <row r="598" ht="187.5" customHeight="1">
      <c r="A598" s="39">
        <v>597.0</v>
      </c>
      <c r="B598" s="44" t="str">
        <f>hyperlink("https://drive.google.com/uc?export=view&amp;id=1ZyqUj1x3XTDLLGDtxKDadJwdmaOLCqQj",image("https://drive.google.com/thumbnail?id=1ZyqUj1x3XTDLLGDtxKDadJwdmaOLCqQj"))</f>
        <v/>
      </c>
      <c r="C598" s="45" t="s">
        <v>1124</v>
      </c>
      <c r="D598" s="45" t="s">
        <v>1125</v>
      </c>
      <c r="E598" s="17">
        <v>0.0</v>
      </c>
      <c r="F598" s="21">
        <v>0.0</v>
      </c>
      <c r="G598" s="45"/>
    </row>
    <row r="599" ht="187.5" customHeight="1">
      <c r="A599" s="17">
        <v>598.0</v>
      </c>
      <c r="B599" s="44" t="str">
        <f>hyperlink("https://drive.google.com/uc?export=view&amp;id=1RIHdbJ-SeyUFrwXwZRCHyYeo4IICK90X",image("https://drive.google.com/thumbnail?id=1RIHdbJ-SeyUFrwXwZRCHyYeo4IICK90X"))</f>
        <v/>
      </c>
      <c r="C599" s="45" t="s">
        <v>1126</v>
      </c>
      <c r="D599" s="45" t="s">
        <v>492</v>
      </c>
      <c r="E599" s="17">
        <v>0.0</v>
      </c>
      <c r="F599" s="21">
        <v>0.0</v>
      </c>
      <c r="G599" s="45"/>
    </row>
    <row r="600" ht="187.5" customHeight="1">
      <c r="A600" s="39">
        <v>599.0</v>
      </c>
      <c r="B600" s="44" t="str">
        <f>hyperlink("https://drive.google.com/uc?export=view&amp;id=1bcY52jS4SSjTkd-jlUhznCbttFzWAWXy",image("https://drive.google.com/thumbnail?id=1bcY52jS4SSjTkd-jlUhznCbttFzWAWXy"))</f>
        <v/>
      </c>
      <c r="C600" s="45" t="s">
        <v>1127</v>
      </c>
      <c r="D600" s="45" t="s">
        <v>82</v>
      </c>
      <c r="E600" s="17">
        <v>0.0</v>
      </c>
      <c r="F600" s="21">
        <v>0.0</v>
      </c>
      <c r="G600" s="45"/>
    </row>
    <row r="601" ht="187.5" customHeight="1">
      <c r="A601" s="17">
        <v>600.0</v>
      </c>
      <c r="B601" s="44" t="str">
        <f>hyperlink("https://drive.google.com/uc?export=view&amp;id=1YGQdCEHClcSnAEHCiZwqDbmy0RkQ_I_k",image("https://drive.google.com/thumbnail?id=1YGQdCEHClcSnAEHCiZwqDbmy0RkQ_I_k"))</f>
        <v/>
      </c>
      <c r="C601" s="45" t="s">
        <v>1128</v>
      </c>
      <c r="D601" s="45" t="s">
        <v>1129</v>
      </c>
      <c r="E601" s="17">
        <v>1.0</v>
      </c>
      <c r="F601" s="21">
        <v>1.0</v>
      </c>
      <c r="G601" s="45"/>
    </row>
    <row r="602" ht="187.5" customHeight="1">
      <c r="A602" s="39">
        <v>601.0</v>
      </c>
      <c r="B602" s="44" t="str">
        <f>hyperlink("https://drive.google.com/uc?export=view&amp;id=1X8d3oMFw0mZ4d80Uaozw-2x4EwKkDDvk",image("https://drive.google.com/thumbnail?id=1X8d3oMFw0mZ4d80Uaozw-2x4EwKkDDvk"))</f>
        <v/>
      </c>
      <c r="C602" s="45" t="s">
        <v>1130</v>
      </c>
      <c r="D602" s="45" t="s">
        <v>792</v>
      </c>
      <c r="E602" s="17">
        <v>2.0</v>
      </c>
      <c r="F602" s="21">
        <v>2.0</v>
      </c>
      <c r="G602" s="45"/>
    </row>
    <row r="603" ht="187.5" customHeight="1">
      <c r="A603" s="17">
        <v>602.0</v>
      </c>
      <c r="B603" s="44" t="str">
        <f>hyperlink("https://drive.google.com/uc?export=view&amp;id=1cnaqpTWRx5ApkWN1MtrYBCrBpq6EBvde",image("https://drive.google.com/thumbnail?id=1cnaqpTWRx5ApkWN1MtrYBCrBpq6EBvde"))</f>
        <v/>
      </c>
      <c r="C603" s="45" t="s">
        <v>1131</v>
      </c>
      <c r="D603" s="45" t="s">
        <v>1132</v>
      </c>
      <c r="E603" s="17">
        <v>0.0</v>
      </c>
      <c r="F603" s="21">
        <v>0.0</v>
      </c>
      <c r="G603" s="45"/>
    </row>
    <row r="604" ht="187.5" customHeight="1">
      <c r="A604" s="39">
        <v>603.0</v>
      </c>
      <c r="B604" s="44" t="str">
        <f>hyperlink("https://drive.google.com/uc?export=view&amp;id=11aqRMiSrqA4111VBw8Iod_XyhtUrDWzK",image("https://drive.google.com/thumbnail?id=11aqRMiSrqA4111VBw8Iod_XyhtUrDWzK"))</f>
        <v/>
      </c>
      <c r="C604" s="43" t="s">
        <v>1133</v>
      </c>
      <c r="D604" s="46" t="s">
        <v>1134</v>
      </c>
      <c r="E604" s="17">
        <v>2.0</v>
      </c>
      <c r="F604" s="21">
        <v>1.0</v>
      </c>
      <c r="G604" s="45"/>
    </row>
    <row r="605" ht="187.5" customHeight="1">
      <c r="A605" s="17">
        <v>604.0</v>
      </c>
      <c r="B605" s="44" t="str">
        <f>hyperlink("https://drive.google.com/uc?export=view&amp;id=1367wqwPRaCKxw99m7ks7m2hbqPJzXk4n",image("https://drive.google.com/thumbnail?id=1367wqwPRaCKxw99m7ks7m2hbqPJzXk4n"))</f>
        <v/>
      </c>
      <c r="C605" s="46" t="s">
        <v>1135</v>
      </c>
      <c r="D605" s="46" t="s">
        <v>1136</v>
      </c>
      <c r="E605" s="17">
        <v>0.0</v>
      </c>
      <c r="F605" s="47">
        <v>0.0</v>
      </c>
      <c r="G605" s="45"/>
    </row>
    <row r="606" ht="187.5" customHeight="1">
      <c r="A606" s="39">
        <v>605.0</v>
      </c>
      <c r="B606" s="44" t="str">
        <f>hyperlink("https://drive.google.com/uc?export=view&amp;id=132vBparVjPzYpF3Whk-Tph5ZyRiY2ATy",image("https://drive.google.com/thumbnail?id=132vBparVjPzYpF3Whk-Tph5ZyRiY2ATy"))</f>
        <v/>
      </c>
      <c r="C606" s="45" t="s">
        <v>1137</v>
      </c>
      <c r="D606" s="45" t="s">
        <v>1138</v>
      </c>
      <c r="E606" s="17">
        <v>2.0</v>
      </c>
      <c r="F606" s="21">
        <v>2.0</v>
      </c>
      <c r="G606" s="45"/>
    </row>
    <row r="607" ht="187.5" customHeight="1">
      <c r="A607" s="17">
        <v>606.0</v>
      </c>
      <c r="B607" s="44" t="str">
        <f>hyperlink("https://drive.google.com/uc?export=view&amp;id=1s9H3vFZWxuZ6UI0swldfuwNZsUtMI2cT",image("https://drive.google.com/thumbnail?id=1s9H3vFZWxuZ6UI0swldfuwNZsUtMI2cT"))</f>
        <v/>
      </c>
      <c r="C607" s="45" t="s">
        <v>1139</v>
      </c>
      <c r="D607" s="45" t="s">
        <v>1140</v>
      </c>
      <c r="E607" s="17">
        <v>1.0</v>
      </c>
      <c r="F607" s="21">
        <v>0.0</v>
      </c>
      <c r="G607" s="45"/>
    </row>
    <row r="608" ht="187.5" customHeight="1">
      <c r="A608" s="39">
        <v>607.0</v>
      </c>
      <c r="B608" s="44" t="str">
        <f>hyperlink("https://drive.google.com/uc?export=view&amp;id=1FRJUnxEFbmcnGHZbpk505KtebnINbBqV",image("https://drive.google.com/thumbnail?id=1FRJUnxEFbmcnGHZbpk505KtebnINbBqV"))</f>
        <v/>
      </c>
      <c r="C608" s="45" t="s">
        <v>1141</v>
      </c>
      <c r="D608" s="45" t="s">
        <v>822</v>
      </c>
      <c r="E608" s="17">
        <v>0.0</v>
      </c>
      <c r="F608" s="21">
        <v>0.0</v>
      </c>
      <c r="G608" s="45"/>
    </row>
    <row r="609" ht="187.5" customHeight="1">
      <c r="A609" s="17">
        <v>608.0</v>
      </c>
      <c r="B609" s="44" t="str">
        <f>hyperlink("https://drive.google.com/uc?export=view&amp;id=1Yp7O-QPYwGYmuuMJMZYIiTWfVdP61gAk",image("https://drive.google.com/thumbnail?id=1Yp7O-QPYwGYmuuMJMZYIiTWfVdP61gAk"))</f>
        <v/>
      </c>
      <c r="C609" s="45" t="s">
        <v>1142</v>
      </c>
      <c r="D609" s="45" t="s">
        <v>1143</v>
      </c>
      <c r="E609" s="17">
        <v>2.0</v>
      </c>
      <c r="F609" s="21">
        <v>2.0</v>
      </c>
      <c r="G609" s="45"/>
    </row>
    <row r="610" ht="187.5" customHeight="1">
      <c r="A610" s="39">
        <v>609.0</v>
      </c>
      <c r="B610" s="44" t="str">
        <f>hyperlink("https://drive.google.com/uc?export=view&amp;id=1vcZgEt6PL-73Ggn55UoR5WMYJSqAVQ6Z",image("https://drive.google.com/thumbnail?id=1vcZgEt6PL-73Ggn55UoR5WMYJSqAVQ6Z"))</f>
        <v/>
      </c>
      <c r="C610" s="45" t="s">
        <v>1144</v>
      </c>
      <c r="D610" s="45" t="s">
        <v>492</v>
      </c>
      <c r="E610" s="17">
        <v>1.0</v>
      </c>
      <c r="F610" s="21">
        <v>1.0</v>
      </c>
      <c r="G610" s="45"/>
    </row>
    <row r="611" ht="187.5" customHeight="1">
      <c r="A611" s="17">
        <v>610.0</v>
      </c>
      <c r="B611" s="44" t="str">
        <f>hyperlink("https://drive.google.com/uc?export=view&amp;id=1C9Pn_5oCBfe2YHQA0vWsLfa7Wd4CjxFh",image("https://drive.google.com/thumbnail?id=1C9Pn_5oCBfe2YHQA0vWsLfa7Wd4CjxFh"))</f>
        <v/>
      </c>
      <c r="C611" s="45" t="s">
        <v>1145</v>
      </c>
      <c r="D611" s="45" t="s">
        <v>33</v>
      </c>
      <c r="E611" s="17">
        <v>0.0</v>
      </c>
      <c r="F611" s="21">
        <v>0.0</v>
      </c>
      <c r="G611" s="45"/>
    </row>
    <row r="612" ht="187.5" customHeight="1">
      <c r="A612" s="39">
        <v>611.0</v>
      </c>
      <c r="B612" s="44" t="str">
        <f>hyperlink("https://drive.google.com/uc?export=view&amp;id=1aZjSSvtsZmnQglG3PC0TCOXMMYOs4pfG",image("https://drive.google.com/thumbnail?id=1aZjSSvtsZmnQglG3PC0TCOXMMYOs4pfG"))</f>
        <v/>
      </c>
      <c r="C612" s="45" t="s">
        <v>1146</v>
      </c>
      <c r="D612" s="45" t="s">
        <v>1147</v>
      </c>
      <c r="E612" s="17">
        <v>0.0</v>
      </c>
      <c r="F612" s="21">
        <v>0.0</v>
      </c>
      <c r="G612" s="45"/>
    </row>
    <row r="613" ht="187.5" customHeight="1">
      <c r="A613" s="17">
        <v>612.0</v>
      </c>
      <c r="B613" s="44" t="str">
        <f>hyperlink("https://drive.google.com/uc?export=view&amp;id=1J9WJeWf-yzP_6TZrqu8f2-RLqwm5zv9p",image("https://drive.google.com/thumbnail?id=1J9WJeWf-yzP_6TZrqu8f2-RLqwm5zv9p"))</f>
        <v/>
      </c>
      <c r="C613" s="45" t="s">
        <v>1148</v>
      </c>
      <c r="D613" s="45" t="s">
        <v>1149</v>
      </c>
      <c r="E613" s="17">
        <v>1.0</v>
      </c>
      <c r="F613" s="21">
        <v>0.0</v>
      </c>
      <c r="G613" s="45"/>
    </row>
    <row r="614" ht="187.5" customHeight="1">
      <c r="A614" s="39">
        <v>613.0</v>
      </c>
      <c r="B614" s="44" t="str">
        <f>hyperlink("https://drive.google.com/uc?export=view&amp;id=1zBbrUn4FnYkbHs4k7dHMRumhDHfrj1ah",image("https://drive.google.com/thumbnail?id=1zBbrUn4FnYkbHs4k7dHMRumhDHfrj1ah"))</f>
        <v/>
      </c>
      <c r="C614" s="45" t="s">
        <v>1150</v>
      </c>
      <c r="D614" s="45" t="s">
        <v>1151</v>
      </c>
      <c r="E614" s="17">
        <v>0.0</v>
      </c>
      <c r="F614" s="21">
        <v>0.0</v>
      </c>
      <c r="G614" s="45"/>
    </row>
    <row r="615" ht="187.5" customHeight="1">
      <c r="A615" s="17">
        <v>614.0</v>
      </c>
      <c r="B615" s="44" t="str">
        <f>hyperlink("https://drive.google.com/uc?export=view&amp;id=1rooN2i4UFX3U52NurtWV-od6sDRuqee1",image("https://drive.google.com/thumbnail?id=1rooN2i4UFX3U52NurtWV-od6sDRuqee1"))</f>
        <v/>
      </c>
      <c r="C615" s="45" t="s">
        <v>1152</v>
      </c>
      <c r="D615" s="45" t="s">
        <v>1153</v>
      </c>
      <c r="E615" s="17">
        <v>2.0</v>
      </c>
      <c r="F615" s="21">
        <v>1.0</v>
      </c>
      <c r="G615" s="45"/>
    </row>
    <row r="616" ht="187.5" customHeight="1">
      <c r="A616" s="39">
        <v>615.0</v>
      </c>
      <c r="B616" s="44" t="str">
        <f>hyperlink("https://drive.google.com/uc?export=view&amp;id=1hYM9WO7f1OMtY2Q52i9Mbo-oL7GZ-htR",image("https://drive.google.com/thumbnail?id=1hYM9WO7f1OMtY2Q52i9Mbo-oL7GZ-htR"))</f>
        <v/>
      </c>
      <c r="C616" s="45" t="s">
        <v>1154</v>
      </c>
      <c r="D616" s="45" t="s">
        <v>1155</v>
      </c>
      <c r="E616" s="17">
        <v>0.0</v>
      </c>
      <c r="F616" s="21">
        <v>1.0</v>
      </c>
      <c r="G616" s="45"/>
    </row>
    <row r="617" ht="187.5" customHeight="1">
      <c r="A617" s="17">
        <v>616.0</v>
      </c>
      <c r="B617" s="44" t="str">
        <f>hyperlink("https://drive.google.com/uc?export=view&amp;id=1ijS0GZxu5BZB9jYTfQsyXZQWwBIZWeqc",image("https://drive.google.com/thumbnail?id=1ijS0GZxu5BZB9jYTfQsyXZQWwBIZWeqc"))</f>
        <v/>
      </c>
      <c r="C617" s="45" t="s">
        <v>1156</v>
      </c>
      <c r="D617" s="45" t="s">
        <v>1157</v>
      </c>
      <c r="E617" s="17">
        <v>0.0</v>
      </c>
      <c r="F617" s="21">
        <v>1.0</v>
      </c>
      <c r="G617" s="45"/>
    </row>
    <row r="618" ht="187.5" customHeight="1">
      <c r="A618" s="39">
        <v>617.0</v>
      </c>
      <c r="B618" s="44" t="str">
        <f>hyperlink("https://drive.google.com/uc?export=view&amp;id=1aqf3INeuSrcW4IVdOY2JwYSmKjDOqhoh",image("https://drive.google.com/thumbnail?id=1aqf3INeuSrcW4IVdOY2JwYSmKjDOqhoh"))</f>
        <v/>
      </c>
      <c r="C618" s="45" t="s">
        <v>1158</v>
      </c>
      <c r="D618" s="45" t="s">
        <v>1159</v>
      </c>
      <c r="E618" s="17">
        <v>1.0</v>
      </c>
      <c r="F618" s="21">
        <v>1.0</v>
      </c>
      <c r="G618" s="45"/>
    </row>
    <row r="619" ht="187.5" customHeight="1">
      <c r="A619" s="17">
        <v>618.0</v>
      </c>
      <c r="B619" s="44" t="str">
        <f>hyperlink("https://drive.google.com/uc?export=view&amp;id=13-3Hkl8CE8slu0Y3UmttY4Zez6LXt_lL",image("https://drive.google.com/thumbnail?id=13-3Hkl8CE8slu0Y3UmttY4Zez6LXt_lL"))</f>
        <v/>
      </c>
      <c r="C619" s="45" t="s">
        <v>1160</v>
      </c>
      <c r="D619" s="45" t="s">
        <v>1161</v>
      </c>
      <c r="E619" s="17">
        <v>2.0</v>
      </c>
      <c r="F619" s="21">
        <v>1.0</v>
      </c>
      <c r="G619" s="45"/>
    </row>
    <row r="620" ht="187.5" customHeight="1">
      <c r="A620" s="39">
        <v>619.0</v>
      </c>
      <c r="B620" s="44" t="str">
        <f>hyperlink("https://drive.google.com/uc?export=view&amp;id=10LqZQfF09nSRg3pi23hZy3NneeCrl-Sk",image("https://drive.google.com/thumbnail?id=10LqZQfF09nSRg3pi23hZy3NneeCrl-Sk"))</f>
        <v/>
      </c>
      <c r="C620" s="45" t="s">
        <v>1162</v>
      </c>
      <c r="D620" s="45" t="s">
        <v>33</v>
      </c>
      <c r="E620" s="17">
        <v>2.0</v>
      </c>
      <c r="F620" s="21">
        <v>2.0</v>
      </c>
      <c r="G620" s="45"/>
    </row>
    <row r="621" ht="187.5" customHeight="1">
      <c r="A621" s="17">
        <v>620.0</v>
      </c>
      <c r="B621" s="44" t="str">
        <f>hyperlink("https://drive.google.com/uc?export=view&amp;id=1z7_ZDy4SFmdu0TG7RhMe-DaVugPNxGPa",image("https://drive.google.com/thumbnail?id=1z7_ZDy4SFmdu0TG7RhMe-DaVugPNxGPa"))</f>
        <v/>
      </c>
      <c r="C621" s="45" t="s">
        <v>1163</v>
      </c>
      <c r="D621" s="45" t="s">
        <v>1164</v>
      </c>
      <c r="E621" s="17">
        <v>0.0</v>
      </c>
      <c r="F621" s="21">
        <v>0.0</v>
      </c>
      <c r="G621" s="45"/>
    </row>
    <row r="622" ht="187.5" customHeight="1">
      <c r="A622" s="39">
        <v>621.0</v>
      </c>
      <c r="B622" s="44" t="str">
        <f>hyperlink("https://drive.google.com/uc?export=view&amp;id=1ZmHwKTiaIzLT4lBitsk6XHp_RSHgxx--",image("https://drive.google.com/thumbnail?id=1ZmHwKTiaIzLT4lBitsk6XHp_RSHgxx--"))</f>
        <v/>
      </c>
      <c r="C622" s="45" t="s">
        <v>1165</v>
      </c>
      <c r="D622" s="45" t="s">
        <v>1166</v>
      </c>
      <c r="E622" s="17">
        <v>0.0</v>
      </c>
      <c r="F622" s="21">
        <v>0.0</v>
      </c>
      <c r="G622" s="45"/>
    </row>
    <row r="623" ht="187.5" customHeight="1">
      <c r="A623" s="17">
        <v>622.0</v>
      </c>
      <c r="B623" s="44" t="str">
        <f>hyperlink("https://drive.google.com/uc?export=view&amp;id=1rXgdxXwSESkkKR7A2kNLStUjOywl9jyL",image("https://drive.google.com/thumbnail?id=1rXgdxXwSESkkKR7A2kNLStUjOywl9jyL"))</f>
        <v/>
      </c>
      <c r="C623" s="45" t="s">
        <v>1167</v>
      </c>
      <c r="D623" s="45" t="s">
        <v>944</v>
      </c>
      <c r="E623" s="17">
        <v>0.0</v>
      </c>
      <c r="F623" s="21">
        <v>0.0</v>
      </c>
      <c r="G623" s="45"/>
    </row>
    <row r="624" ht="187.5" customHeight="1">
      <c r="A624" s="39">
        <v>623.0</v>
      </c>
      <c r="B624" s="44" t="str">
        <f>hyperlink("https://drive.google.com/uc?export=view&amp;id=12S3oiJbNOs2LOevQKeMNvxfthoApVBDv",image("https://drive.google.com/thumbnail?id=12S3oiJbNOs2LOevQKeMNvxfthoApVBDv"))</f>
        <v/>
      </c>
      <c r="C624" s="45" t="s">
        <v>1168</v>
      </c>
      <c r="D624" s="46" t="s">
        <v>1169</v>
      </c>
      <c r="E624" s="17">
        <v>0.0</v>
      </c>
      <c r="F624" s="21">
        <v>0.0</v>
      </c>
      <c r="G624" s="45"/>
    </row>
    <row r="625" ht="187.5" customHeight="1">
      <c r="A625" s="17">
        <v>624.0</v>
      </c>
      <c r="B625" s="44" t="str">
        <f>hyperlink("https://drive.google.com/uc?export=view&amp;id=1JlvnCLRS_5nyroih95blI2lEIlZkvnwa",image("https://drive.google.com/thumbnail?id=1JlvnCLRS_5nyroih95blI2lEIlZkvnwa"))</f>
        <v/>
      </c>
      <c r="C625" s="46" t="s">
        <v>1170</v>
      </c>
      <c r="D625" s="46" t="s">
        <v>1171</v>
      </c>
      <c r="E625" s="17">
        <v>2.0</v>
      </c>
      <c r="F625" s="47">
        <v>1.0</v>
      </c>
      <c r="G625" s="45"/>
    </row>
    <row r="626" ht="187.5" customHeight="1">
      <c r="A626" s="39">
        <v>625.0</v>
      </c>
      <c r="B626" s="44" t="str">
        <f>hyperlink("https://drive.google.com/uc?export=view&amp;id=1uE3dn3zSlEQz-KRm5LoRekKInK0rIhhu",image("https://drive.google.com/thumbnail?id=1uE3dn3zSlEQz-KRm5LoRekKInK0rIhhu"))</f>
        <v/>
      </c>
      <c r="C626" s="45" t="s">
        <v>1172</v>
      </c>
      <c r="D626" s="45" t="s">
        <v>1173</v>
      </c>
      <c r="E626" s="17">
        <v>2.0</v>
      </c>
      <c r="F626" s="21">
        <v>1.0</v>
      </c>
      <c r="G626" s="45"/>
    </row>
    <row r="627" ht="187.5" customHeight="1">
      <c r="A627" s="17">
        <v>626.0</v>
      </c>
      <c r="B627" s="44" t="str">
        <f>hyperlink("https://drive.google.com/uc?export=view&amp;id=19tG-cItyVDULmWnq79vsUxwWcmq9qyDB",image("https://drive.google.com/thumbnail?id=19tG-cItyVDULmWnq79vsUxwWcmq9qyDB"))</f>
        <v/>
      </c>
      <c r="C627" s="45" t="s">
        <v>1174</v>
      </c>
      <c r="D627" s="45" t="s">
        <v>1175</v>
      </c>
      <c r="E627" s="17">
        <v>1.0</v>
      </c>
      <c r="F627" s="21">
        <v>0.0</v>
      </c>
      <c r="G627" s="45"/>
    </row>
    <row r="628" ht="187.5" customHeight="1">
      <c r="A628" s="39">
        <v>627.0</v>
      </c>
      <c r="B628" s="44" t="str">
        <f>hyperlink("https://drive.google.com/uc?export=view&amp;id=109NexaMFwF1UhIh4JxwLTUNDbExZ7nVe",image("https://drive.google.com/thumbnail?id=109NexaMFwF1UhIh4JxwLTUNDbExZ7nVe"))</f>
        <v/>
      </c>
      <c r="C628" s="45" t="s">
        <v>1176</v>
      </c>
      <c r="D628" s="45" t="s">
        <v>1177</v>
      </c>
      <c r="E628" s="17">
        <v>0.0</v>
      </c>
      <c r="F628" s="21">
        <v>0.0</v>
      </c>
      <c r="G628" s="45"/>
    </row>
    <row r="629" ht="187.5" customHeight="1">
      <c r="A629" s="17">
        <v>628.0</v>
      </c>
      <c r="B629" s="44" t="str">
        <f>hyperlink("https://drive.google.com/uc?export=view&amp;id=1MIpvnC3Wz6qJ3ISGbKiE-WiVqycd_9hz",image("https://drive.google.com/thumbnail?id=1MIpvnC3Wz6qJ3ISGbKiE-WiVqycd_9hz"))</f>
        <v/>
      </c>
      <c r="C629" s="45" t="s">
        <v>736</v>
      </c>
      <c r="D629" s="45" t="s">
        <v>329</v>
      </c>
      <c r="E629" s="17">
        <v>0.0</v>
      </c>
      <c r="F629" s="21">
        <v>0.0</v>
      </c>
      <c r="G629" s="45"/>
    </row>
    <row r="630" ht="187.5" customHeight="1">
      <c r="A630" s="39">
        <v>629.0</v>
      </c>
      <c r="B630" s="44" t="str">
        <f>hyperlink("https://drive.google.com/uc?export=view&amp;id=1V1TKP4LzNI6aZY5xjffhxGF3wuv3_QhI",image("https://drive.google.com/thumbnail?id=1V1TKP4LzNI6aZY5xjffhxGF3wuv3_QhI"))</f>
        <v/>
      </c>
      <c r="C630" s="45" t="s">
        <v>1178</v>
      </c>
      <c r="D630" s="45" t="s">
        <v>1179</v>
      </c>
      <c r="E630" s="17">
        <v>2.0</v>
      </c>
      <c r="F630" s="21">
        <v>1.0</v>
      </c>
      <c r="G630" s="45"/>
    </row>
    <row r="631" ht="187.5" customHeight="1">
      <c r="A631" s="17">
        <v>630.0</v>
      </c>
      <c r="B631" s="44" t="str">
        <f>hyperlink("https://drive.google.com/uc?export=view&amp;id=16upyBEmZNPu0TdmIoCNSF7wdr-UG4o2Z",image("https://drive.google.com/thumbnail?id=16upyBEmZNPu0TdmIoCNSF7wdr-UG4o2Z"))</f>
        <v/>
      </c>
      <c r="C631" s="45" t="s">
        <v>1180</v>
      </c>
      <c r="D631" s="45" t="s">
        <v>1181</v>
      </c>
      <c r="E631" s="17">
        <v>2.0</v>
      </c>
      <c r="F631" s="21">
        <v>2.0</v>
      </c>
      <c r="G631" s="45"/>
    </row>
    <row r="632" ht="187.5" customHeight="1">
      <c r="A632" s="39">
        <v>631.0</v>
      </c>
      <c r="B632" s="44" t="str">
        <f>hyperlink("https://drive.google.com/uc?export=view&amp;id=1E6Q8Vcx2RHjA4r9I-WW0vm1KF07eoivd",image("https://drive.google.com/thumbnail?id=1E6Q8Vcx2RHjA4r9I-WW0vm1KF07eoivd"))</f>
        <v/>
      </c>
      <c r="C632" s="45" t="s">
        <v>1182</v>
      </c>
      <c r="D632" s="45" t="s">
        <v>1183</v>
      </c>
      <c r="E632" s="17">
        <v>0.0</v>
      </c>
      <c r="F632" s="21">
        <v>0.0</v>
      </c>
      <c r="G632" s="45"/>
    </row>
    <row r="633" ht="187.5" customHeight="1">
      <c r="A633" s="17">
        <v>632.0</v>
      </c>
      <c r="B633" s="44" t="str">
        <f>hyperlink("https://drive.google.com/uc?export=view&amp;id=1X317SKlUtr-AK72LKb0VDoT4Ny43Ssd-",image("https://drive.google.com/thumbnail?id=1X317SKlUtr-AK72LKb0VDoT4Ny43Ssd-"))</f>
        <v/>
      </c>
      <c r="C633" s="45" t="s">
        <v>1184</v>
      </c>
      <c r="D633" s="45" t="s">
        <v>1185</v>
      </c>
      <c r="E633" s="17">
        <v>1.0</v>
      </c>
      <c r="F633" s="21">
        <v>1.0</v>
      </c>
      <c r="G633" s="45"/>
    </row>
    <row r="634" ht="187.5" customHeight="1">
      <c r="A634" s="39">
        <v>633.0</v>
      </c>
      <c r="B634" s="44" t="str">
        <f>hyperlink("https://drive.google.com/uc?export=view&amp;id=1Lvive4ltKtbiBhTlNli2-bqCb5Tjo40d",image("https://drive.google.com/thumbnail?id=1Lvive4ltKtbiBhTlNli2-bqCb5Tjo40d"))</f>
        <v/>
      </c>
      <c r="C634" s="45" t="s">
        <v>1186</v>
      </c>
      <c r="D634" s="45" t="s">
        <v>1187</v>
      </c>
      <c r="E634" s="17">
        <v>2.0</v>
      </c>
      <c r="F634" s="21">
        <v>3.0</v>
      </c>
      <c r="G634" s="45"/>
    </row>
    <row r="635" ht="187.5" customHeight="1">
      <c r="A635" s="17">
        <v>634.0</v>
      </c>
      <c r="B635" s="44" t="str">
        <f>hyperlink("https://drive.google.com/uc?export=view&amp;id=1Xi7isANffMeKOWv2sh27AjDy08Ipqocb",image("https://drive.google.com/thumbnail?id=1Xi7isANffMeKOWv2sh27AjDy08Ipqocb"))</f>
        <v/>
      </c>
      <c r="C635" s="45" t="s">
        <v>1188</v>
      </c>
      <c r="D635" s="45" t="s">
        <v>1189</v>
      </c>
      <c r="E635" s="17">
        <v>0.0</v>
      </c>
      <c r="F635" s="21">
        <v>1.0</v>
      </c>
      <c r="G635" s="45"/>
    </row>
    <row r="636" ht="187.5" customHeight="1">
      <c r="A636" s="39">
        <v>635.0</v>
      </c>
      <c r="B636" s="44" t="str">
        <f>hyperlink("https://drive.google.com/uc?export=view&amp;id=1smaGpetEVXDC1w7FES1T6HvIK8K2Wiip",image("https://drive.google.com/thumbnail?id=1smaGpetEVXDC1w7FES1T6HvIK8K2Wiip"))</f>
        <v/>
      </c>
      <c r="C636" s="45" t="s">
        <v>1190</v>
      </c>
      <c r="D636" s="45" t="s">
        <v>492</v>
      </c>
      <c r="E636" s="17">
        <v>0.0</v>
      </c>
      <c r="F636" s="21">
        <v>0.0</v>
      </c>
      <c r="G636" s="45"/>
    </row>
    <row r="637" ht="187.5" customHeight="1">
      <c r="A637" s="17">
        <v>636.0</v>
      </c>
      <c r="B637" s="44" t="str">
        <f>hyperlink("https://drive.google.com/uc?export=view&amp;id=1lmRXAAxjt5-kN4bStDR65AsM0vbZjbEk",image("https://drive.google.com/thumbnail?id=1lmRXAAxjt5-kN4bStDR65AsM0vbZjbEk"))</f>
        <v/>
      </c>
      <c r="C637" s="45" t="s">
        <v>1191</v>
      </c>
      <c r="D637" s="45" t="s">
        <v>1192</v>
      </c>
      <c r="E637" s="17">
        <v>0.0</v>
      </c>
      <c r="F637" s="21">
        <v>3.0</v>
      </c>
      <c r="G637" s="45"/>
    </row>
    <row r="638" ht="187.5" customHeight="1">
      <c r="A638" s="39">
        <v>637.0</v>
      </c>
      <c r="B638" s="44" t="str">
        <f>hyperlink("https://drive.google.com/uc?export=view&amp;id=1dpOytDjs3c8Fd5poS281K5c-nFlAmf6O",image("https://drive.google.com/thumbnail?id=1dpOytDjs3c8Fd5poS281K5c-nFlAmf6O"))</f>
        <v/>
      </c>
      <c r="C638" s="45" t="s">
        <v>1193</v>
      </c>
      <c r="D638" s="45" t="s">
        <v>140</v>
      </c>
      <c r="E638" s="17">
        <v>0.0</v>
      </c>
      <c r="F638" s="21">
        <v>0.0</v>
      </c>
      <c r="G638" s="45"/>
    </row>
    <row r="639" ht="187.5" customHeight="1">
      <c r="A639" s="17">
        <v>638.0</v>
      </c>
      <c r="B639" s="44" t="str">
        <f>hyperlink("https://drive.google.com/uc?export=view&amp;id=1Cc1KYbdxRF569jjbiJUe1lbTKA2PMv5P",image("https://drive.google.com/thumbnail?id=1Cc1KYbdxRF569jjbiJUe1lbTKA2PMv5P"))</f>
        <v/>
      </c>
      <c r="C639" s="45" t="s">
        <v>1194</v>
      </c>
      <c r="D639" s="45" t="s">
        <v>1195</v>
      </c>
      <c r="E639" s="17">
        <v>2.0</v>
      </c>
      <c r="F639" s="21">
        <v>0.0</v>
      </c>
      <c r="G639" s="45"/>
    </row>
    <row r="640" ht="187.5" customHeight="1">
      <c r="A640" s="39">
        <v>639.0</v>
      </c>
      <c r="B640" s="44" t="str">
        <f>hyperlink("https://drive.google.com/uc?export=view&amp;id=1p92-ZrBPc7TbsjAzEGhsAuXC9Gj_sXYA",image("https://drive.google.com/thumbnail?id=1p92-ZrBPc7TbsjAzEGhsAuXC9Gj_sXYA"))</f>
        <v/>
      </c>
      <c r="C640" s="45" t="s">
        <v>1196</v>
      </c>
      <c r="D640" s="45" t="s">
        <v>1197</v>
      </c>
      <c r="E640" s="17">
        <v>3.0</v>
      </c>
      <c r="F640" s="21">
        <v>3.0</v>
      </c>
      <c r="G640" s="45"/>
    </row>
    <row r="641" ht="187.5" customHeight="1">
      <c r="A641" s="17">
        <v>640.0</v>
      </c>
      <c r="B641" s="44" t="str">
        <f>hyperlink("https://drive.google.com/uc?export=view&amp;id=1ArasvxqwEbEIJQkiMCWTycyc9oX-TzaY",image("https://drive.google.com/thumbnail?id=1ArasvxqwEbEIJQkiMCWTycyc9oX-TzaY"))</f>
        <v/>
      </c>
      <c r="C641" s="45" t="s">
        <v>1198</v>
      </c>
      <c r="D641" s="45" t="s">
        <v>1199</v>
      </c>
      <c r="E641" s="17">
        <v>1.0</v>
      </c>
      <c r="F641" s="21">
        <v>2.0</v>
      </c>
      <c r="G641" s="45"/>
    </row>
    <row r="642" ht="187.5" customHeight="1">
      <c r="A642" s="39">
        <v>641.0</v>
      </c>
      <c r="B642" s="44" t="str">
        <f>hyperlink("https://drive.google.com/uc?export=view&amp;id=1uqu8LJCBlGLT6XvtLRXQShNCOMsPFJwZ",image("https://drive.google.com/thumbnail?id=1uqu8LJCBlGLT6XvtLRXQShNCOMsPFJwZ"))</f>
        <v/>
      </c>
      <c r="C642" s="45" t="s">
        <v>1200</v>
      </c>
      <c r="D642" s="45" t="s">
        <v>1201</v>
      </c>
      <c r="E642" s="17">
        <v>0.0</v>
      </c>
      <c r="F642" s="21">
        <v>0.0</v>
      </c>
      <c r="G642" s="45"/>
    </row>
    <row r="643" ht="187.5" customHeight="1">
      <c r="A643" s="17">
        <v>642.0</v>
      </c>
      <c r="B643" s="44" t="str">
        <f>hyperlink("https://drive.google.com/uc?export=view&amp;id=1ZyzvKho9L-K5KFBxbcDSJSrN-9FPzazr",image("https://drive.google.com/thumbnail?id=1ZyzvKho9L-K5KFBxbcDSJSrN-9FPzazr"))</f>
        <v/>
      </c>
      <c r="C643" s="45" t="s">
        <v>1202</v>
      </c>
      <c r="D643" s="45" t="s">
        <v>1203</v>
      </c>
      <c r="E643" s="17">
        <v>2.0</v>
      </c>
      <c r="F643" s="21">
        <v>2.0</v>
      </c>
      <c r="G643" s="45"/>
    </row>
    <row r="644" ht="187.5" customHeight="1">
      <c r="A644" s="39">
        <v>643.0</v>
      </c>
      <c r="B644" s="44" t="str">
        <f>hyperlink("https://drive.google.com/uc?export=view&amp;id=1jWszfm2FO9XP-jWO1cQ2ggdYqSBj41hh",image("https://drive.google.com/thumbnail?id=1jWszfm2FO9XP-jWO1cQ2ggdYqSBj41hh"))</f>
        <v/>
      </c>
      <c r="C644" s="45" t="s">
        <v>1204</v>
      </c>
      <c r="D644" s="45" t="s">
        <v>1205</v>
      </c>
      <c r="E644" s="17">
        <v>0.0</v>
      </c>
      <c r="F644" s="21">
        <v>0.0</v>
      </c>
      <c r="G644" s="45"/>
    </row>
    <row r="645" ht="187.5" customHeight="1">
      <c r="A645" s="17">
        <v>644.0</v>
      </c>
      <c r="B645" s="44" t="str">
        <f>hyperlink("https://drive.google.com/uc?export=view&amp;id=1HWY9fG-u58w9Tg52GopINys3-3SRN3Dd",image("https://drive.google.com/thumbnail?id=1HWY9fG-u58w9Tg52GopINys3-3SRN3Dd"))</f>
        <v/>
      </c>
      <c r="C645" s="45" t="s">
        <v>1206</v>
      </c>
      <c r="D645" s="45" t="s">
        <v>1207</v>
      </c>
      <c r="E645" s="17">
        <v>0.0</v>
      </c>
      <c r="F645" s="21">
        <v>0.0</v>
      </c>
      <c r="G645" s="45"/>
    </row>
    <row r="646" ht="187.5" customHeight="1">
      <c r="A646" s="39">
        <v>645.0</v>
      </c>
      <c r="B646" s="44" t="str">
        <f>hyperlink("https://drive.google.com/uc?export=view&amp;id=1R9AChKFsiaoprwqm1pTNPauMGoMrmaNM",image("https://drive.google.com/thumbnail?id=1R9AChKFsiaoprwqm1pTNPauMGoMrmaNM"))</f>
        <v/>
      </c>
      <c r="C646" s="45" t="s">
        <v>1208</v>
      </c>
      <c r="D646" s="45" t="s">
        <v>1209</v>
      </c>
      <c r="E646" s="17">
        <v>0.0</v>
      </c>
      <c r="F646" s="21">
        <v>0.0</v>
      </c>
      <c r="G646" s="45"/>
    </row>
    <row r="647" ht="187.5" customHeight="1">
      <c r="A647" s="17">
        <v>646.0</v>
      </c>
      <c r="B647" s="44" t="str">
        <f>hyperlink("https://drive.google.com/uc?export=view&amp;id=16wt5XJvj8AdvkEEJZsvFj0laSReVLxlL",image("https://drive.google.com/thumbnail?id=16wt5XJvj8AdvkEEJZsvFj0laSReVLxlL"))</f>
        <v/>
      </c>
      <c r="C647" s="45" t="s">
        <v>1210</v>
      </c>
      <c r="D647" s="45" t="s">
        <v>1211</v>
      </c>
      <c r="E647" s="17">
        <v>2.0</v>
      </c>
      <c r="F647" s="21">
        <v>3.0</v>
      </c>
      <c r="G647" s="45"/>
    </row>
    <row r="648" ht="187.5" customHeight="1">
      <c r="A648" s="39">
        <v>647.0</v>
      </c>
      <c r="B648" s="44" t="str">
        <f>hyperlink("https://drive.google.com/uc?export=view&amp;id=1XjCvgrvSOlKEUB9UVtXBmoztx4ezEqYl",image("https://drive.google.com/thumbnail?id=1XjCvgrvSOlKEUB9UVtXBmoztx4ezEqYl"))</f>
        <v/>
      </c>
      <c r="C648" s="45" t="s">
        <v>1212</v>
      </c>
      <c r="D648" s="45" t="s">
        <v>1213</v>
      </c>
      <c r="E648" s="17">
        <v>0.0</v>
      </c>
      <c r="F648" s="21">
        <v>0.0</v>
      </c>
      <c r="G648" s="45"/>
    </row>
    <row r="649" ht="187.5" customHeight="1">
      <c r="A649" s="17">
        <v>648.0</v>
      </c>
      <c r="B649" s="44" t="str">
        <f>hyperlink("https://drive.google.com/uc?export=view&amp;id=1Xw9BeGrqwbPByww33JVn-1F1NW8tRyBD",image("https://drive.google.com/thumbnail?id=1Xw9BeGrqwbPByww33JVn-1F1NW8tRyBD"))</f>
        <v/>
      </c>
      <c r="C649" s="45" t="s">
        <v>1214</v>
      </c>
      <c r="D649" s="45" t="s">
        <v>1215</v>
      </c>
      <c r="E649" s="17">
        <v>0.0</v>
      </c>
      <c r="F649" s="21">
        <v>0.0</v>
      </c>
      <c r="G649" s="45"/>
    </row>
    <row r="650" ht="187.5" customHeight="1">
      <c r="A650" s="39">
        <v>649.0</v>
      </c>
      <c r="B650" s="44" t="str">
        <f>hyperlink("https://drive.google.com/uc?export=view&amp;id=11F_XnePXMn6pgCX4_vozxl2fH89TsJqO",image("https://drive.google.com/thumbnail?id=11F_XnePXMn6pgCX4_vozxl2fH89TsJqO"))</f>
        <v/>
      </c>
      <c r="C650" s="45" t="s">
        <v>1216</v>
      </c>
      <c r="D650" s="45" t="s">
        <v>1217</v>
      </c>
      <c r="E650" s="17">
        <v>0.0</v>
      </c>
      <c r="F650" s="21">
        <v>0.0</v>
      </c>
      <c r="G650" s="45"/>
    </row>
    <row r="651" ht="187.5" customHeight="1">
      <c r="A651" s="17">
        <v>650.0</v>
      </c>
      <c r="B651" s="44" t="str">
        <f>hyperlink("https://drive.google.com/uc?export=view&amp;id=18B-Dpo71zLc0YFHCTH6b8vHfcdSuPm8L",image("https://drive.google.com/thumbnail?id=18B-Dpo71zLc0YFHCTH6b8vHfcdSuPm8L"))</f>
        <v/>
      </c>
      <c r="C651" s="45" t="s">
        <v>1218</v>
      </c>
      <c r="D651" s="45" t="s">
        <v>218</v>
      </c>
      <c r="E651" s="17">
        <v>2.0</v>
      </c>
      <c r="F651" s="21">
        <v>0.0</v>
      </c>
      <c r="G651" s="45"/>
    </row>
    <row r="652" ht="187.5" customHeight="1">
      <c r="A652" s="39">
        <v>651.0</v>
      </c>
      <c r="B652" s="44" t="str">
        <f>hyperlink("https://drive.google.com/uc?export=view&amp;id=1gg3Ya5o5XiYkRnW0DW03F3huhJQvTLEk",image("https://drive.google.com/thumbnail?id=1gg3Ya5o5XiYkRnW0DW03F3huhJQvTLEk"))</f>
        <v/>
      </c>
      <c r="C652" s="45" t="s">
        <v>1219</v>
      </c>
      <c r="D652" s="45" t="s">
        <v>1220</v>
      </c>
      <c r="E652" s="17">
        <v>0.0</v>
      </c>
      <c r="F652" s="21">
        <v>0.0</v>
      </c>
      <c r="G652" s="45"/>
    </row>
    <row r="653" ht="187.5" customHeight="1">
      <c r="A653" s="17">
        <v>652.0</v>
      </c>
      <c r="B653" s="44" t="str">
        <f>hyperlink("https://drive.google.com/uc?export=view&amp;id=1Eage7jWlPC82zFn0S763RhXCy8MpXpfb",image("https://drive.google.com/thumbnail?id=1Eage7jWlPC82zFn0S763RhXCy8MpXpfb"))</f>
        <v/>
      </c>
      <c r="C653" s="45" t="s">
        <v>1221</v>
      </c>
      <c r="D653" s="45" t="s">
        <v>1222</v>
      </c>
      <c r="E653" s="17">
        <v>0.0</v>
      </c>
      <c r="F653" s="21">
        <v>0.0</v>
      </c>
      <c r="G653" s="45"/>
    </row>
    <row r="654" ht="187.5" customHeight="1">
      <c r="A654" s="39">
        <v>653.0</v>
      </c>
      <c r="B654" s="44" t="str">
        <f>hyperlink("https://drive.google.com/uc?export=view&amp;id=1MhLL24raDtt4IoRRrVc3Y5IJBKDAAJ3z",image("https://drive.google.com/thumbnail?id=1MhLL24raDtt4IoRRrVc3Y5IJBKDAAJ3z"))</f>
        <v/>
      </c>
      <c r="C654" s="45" t="s">
        <v>1223</v>
      </c>
      <c r="D654" s="45" t="s">
        <v>1005</v>
      </c>
      <c r="E654" s="17">
        <v>2.0</v>
      </c>
      <c r="F654" s="21">
        <v>2.0</v>
      </c>
      <c r="G654" s="45"/>
    </row>
    <row r="655" ht="187.5" customHeight="1">
      <c r="A655" s="17">
        <v>654.0</v>
      </c>
      <c r="B655" s="44" t="str">
        <f>hyperlink("https://drive.google.com/uc?export=view&amp;id=11P6eRnHdCvTrCzqVoq_2N4PIK9B8vTn6",image("https://drive.google.com/thumbnail?id=11P6eRnHdCvTrCzqVoq_2N4PIK9B8vTn6"))</f>
        <v/>
      </c>
      <c r="C655" s="45" t="s">
        <v>1224</v>
      </c>
      <c r="D655" s="45" t="s">
        <v>1225</v>
      </c>
      <c r="E655" s="17">
        <v>2.0</v>
      </c>
      <c r="F655" s="21">
        <v>1.0</v>
      </c>
      <c r="G655" s="45"/>
    </row>
    <row r="656" ht="187.5" customHeight="1">
      <c r="A656" s="39">
        <v>655.0</v>
      </c>
      <c r="B656" s="44" t="str">
        <f>hyperlink("https://drive.google.com/uc?export=view&amp;id=17fFhoAy54jHL5mGOen2D62ljENvTpJcA",image("https://drive.google.com/thumbnail?id=17fFhoAy54jHL5mGOen2D62ljENvTpJcA"))</f>
        <v/>
      </c>
      <c r="C656" s="45" t="s">
        <v>1226</v>
      </c>
      <c r="D656" s="45" t="s">
        <v>1227</v>
      </c>
      <c r="E656" s="17">
        <v>0.0</v>
      </c>
      <c r="F656" s="21">
        <v>0.0</v>
      </c>
      <c r="G656" s="45"/>
    </row>
    <row r="657" ht="187.5" customHeight="1">
      <c r="A657" s="17">
        <v>656.0</v>
      </c>
      <c r="B657" s="44" t="str">
        <f>hyperlink("https://drive.google.com/uc?export=view&amp;id=11r5FZAr5v3e5_l8h96D0EWsIktR0Fw43",image("https://drive.google.com/thumbnail?id=11r5FZAr5v3e5_l8h96D0EWsIktR0Fw43"))</f>
        <v/>
      </c>
      <c r="C657" s="45" t="s">
        <v>1228</v>
      </c>
      <c r="D657" s="45" t="s">
        <v>1229</v>
      </c>
      <c r="E657" s="17">
        <v>0.0</v>
      </c>
      <c r="F657" s="21">
        <v>0.0</v>
      </c>
      <c r="G657" s="45"/>
    </row>
    <row r="658" ht="187.5" customHeight="1">
      <c r="A658" s="39">
        <v>657.0</v>
      </c>
      <c r="B658" s="44" t="str">
        <f>hyperlink("https://drive.google.com/uc?export=view&amp;id=1QdCEJlPZrzTuyNtPHHUWysycAXWovDh_",image("https://drive.google.com/thumbnail?id=1QdCEJlPZrzTuyNtPHHUWysycAXWovDh_"))</f>
        <v/>
      </c>
      <c r="C658" s="45" t="s">
        <v>1230</v>
      </c>
      <c r="D658" s="45" t="s">
        <v>206</v>
      </c>
      <c r="E658" s="17">
        <v>0.0</v>
      </c>
      <c r="F658" s="21">
        <v>0.0</v>
      </c>
      <c r="G658" s="45"/>
    </row>
    <row r="659" ht="187.5" customHeight="1">
      <c r="A659" s="17">
        <v>658.0</v>
      </c>
      <c r="B659" s="44" t="str">
        <f>hyperlink("https://drive.google.com/uc?export=view&amp;id=1GDAS2LofUlm-9h4drAigR7DZaVLjqWm3",image("https://drive.google.com/thumbnail?id=1GDAS2LofUlm-9h4drAigR7DZaVLjqWm3"))</f>
        <v/>
      </c>
      <c r="C659" s="45" t="s">
        <v>1231</v>
      </c>
      <c r="D659" s="45" t="s">
        <v>1232</v>
      </c>
      <c r="E659" s="17">
        <v>0.0</v>
      </c>
      <c r="F659" s="21">
        <v>0.0</v>
      </c>
      <c r="G659" s="45"/>
    </row>
    <row r="660" ht="187.5" customHeight="1">
      <c r="A660" s="39">
        <v>659.0</v>
      </c>
      <c r="B660" s="44" t="str">
        <f>hyperlink("https://drive.google.com/uc?export=view&amp;id=1hLtOqWp9jvJfFaOUX8wZJfU20V-uiCDa",image("https://drive.google.com/thumbnail?id=1hLtOqWp9jvJfFaOUX8wZJfU20V-uiCDa"))</f>
        <v/>
      </c>
      <c r="C660" s="45" t="s">
        <v>1233</v>
      </c>
      <c r="D660" s="45" t="s">
        <v>33</v>
      </c>
      <c r="E660" s="17">
        <v>0.0</v>
      </c>
      <c r="F660" s="21">
        <v>0.0</v>
      </c>
      <c r="G660" s="45"/>
    </row>
    <row r="661" ht="187.5" customHeight="1">
      <c r="A661" s="17">
        <v>660.0</v>
      </c>
      <c r="B661" s="44" t="str">
        <f>hyperlink("https://drive.google.com/uc?export=view&amp;id=1hUX31AOrZHntPaWwvTlUrwjCd6FrqI5g",image("https://drive.google.com/thumbnail?id=1hUX31AOrZHntPaWwvTlUrwjCd6FrqI5g"))</f>
        <v/>
      </c>
      <c r="C661" s="45" t="s">
        <v>1234</v>
      </c>
      <c r="D661" s="45" t="s">
        <v>481</v>
      </c>
      <c r="E661" s="17">
        <v>0.0</v>
      </c>
      <c r="F661" s="21">
        <v>0.0</v>
      </c>
      <c r="G661" s="45"/>
    </row>
    <row r="662" ht="187.5" customHeight="1">
      <c r="A662" s="39">
        <v>661.0</v>
      </c>
      <c r="B662" s="44" t="str">
        <f>hyperlink("https://drive.google.com/uc?export=view&amp;id=1rFL38jKC0DvB9f1vyyw_YoTOVkEPfAra",image("https://drive.google.com/thumbnail?id=1rFL38jKC0DvB9f1vyyw_YoTOVkEPfAra"))</f>
        <v/>
      </c>
      <c r="C662" s="45" t="s">
        <v>1235</v>
      </c>
      <c r="D662" s="45" t="s">
        <v>1236</v>
      </c>
      <c r="E662" s="17">
        <v>2.0</v>
      </c>
      <c r="F662" s="21">
        <v>3.0</v>
      </c>
      <c r="G662" s="45"/>
    </row>
    <row r="663" ht="187.5" customHeight="1">
      <c r="A663" s="17">
        <v>662.0</v>
      </c>
      <c r="B663" s="44" t="str">
        <f>hyperlink("https://drive.google.com/uc?export=view&amp;id=1vxAxWQW_tIB-4elAeVgoRkwI2qNeibyc",image("https://drive.google.com/thumbnail?id=1vxAxWQW_tIB-4elAeVgoRkwI2qNeibyc"))</f>
        <v/>
      </c>
      <c r="C663" s="45" t="s">
        <v>1237</v>
      </c>
      <c r="D663" s="45" t="s">
        <v>1238</v>
      </c>
      <c r="E663" s="17">
        <v>0.0</v>
      </c>
      <c r="F663" s="21">
        <v>0.0</v>
      </c>
      <c r="G663" s="45"/>
    </row>
    <row r="664" ht="187.5" customHeight="1">
      <c r="A664" s="39">
        <v>663.0</v>
      </c>
      <c r="B664" s="44" t="str">
        <f>hyperlink("https://drive.google.com/uc?export=view&amp;id=1OcZfNQgQFpLaK-IhD5ESO67Frc2ncSP-",image("https://drive.google.com/thumbnail?id=1OcZfNQgQFpLaK-IhD5ESO67Frc2ncSP-"))</f>
        <v/>
      </c>
      <c r="C664" s="45" t="s">
        <v>1239</v>
      </c>
      <c r="D664" s="45" t="s">
        <v>1240</v>
      </c>
      <c r="E664" s="17">
        <v>2.0</v>
      </c>
      <c r="F664" s="21">
        <v>3.0</v>
      </c>
      <c r="G664" s="45"/>
    </row>
    <row r="665" ht="187.5" customHeight="1">
      <c r="A665" s="17">
        <v>664.0</v>
      </c>
      <c r="B665" s="44" t="str">
        <f>hyperlink("https://drive.google.com/uc?export=view&amp;id=11aUA8hY2ZdCPMdOXIjqjrDzOhh2SYCzm",image("https://drive.google.com/thumbnail?id=11aUA8hY2ZdCPMdOXIjqjrDzOhh2SYCzm"))</f>
        <v/>
      </c>
      <c r="C665" s="45" t="s">
        <v>1241</v>
      </c>
      <c r="D665" s="45" t="s">
        <v>1242</v>
      </c>
      <c r="E665" s="17">
        <v>0.0</v>
      </c>
      <c r="F665" s="21">
        <v>0.0</v>
      </c>
      <c r="G665" s="45"/>
    </row>
    <row r="666" ht="187.5" customHeight="1">
      <c r="A666" s="39">
        <v>665.0</v>
      </c>
      <c r="B666" s="44" t="str">
        <f>hyperlink("https://drive.google.com/uc?export=view&amp;id=1Drn6asx9B3FnV1D8OMu0UB2lru49kHYm",image("https://drive.google.com/thumbnail?id=1Drn6asx9B3FnV1D8OMu0UB2lru49kHYm"))</f>
        <v/>
      </c>
      <c r="C666" s="45" t="s">
        <v>1243</v>
      </c>
      <c r="D666" s="45" t="s">
        <v>1244</v>
      </c>
      <c r="E666" s="17">
        <v>2.0</v>
      </c>
      <c r="F666" s="21">
        <v>3.0</v>
      </c>
      <c r="G666" s="45"/>
    </row>
    <row r="667" ht="187.5" customHeight="1">
      <c r="A667" s="17">
        <v>666.0</v>
      </c>
      <c r="B667" s="44" t="str">
        <f>hyperlink("https://drive.google.com/uc?export=view&amp;id=1FFZj8aQPV3_FMDr-oW1UP2uXZ0L-sbnf",image("https://drive.google.com/thumbnail?id=1FFZj8aQPV3_FMDr-oW1UP2uXZ0L-sbnf"))</f>
        <v/>
      </c>
      <c r="C667" s="45" t="s">
        <v>1245</v>
      </c>
      <c r="D667" s="45" t="s">
        <v>803</v>
      </c>
      <c r="E667" s="17">
        <v>2.0</v>
      </c>
      <c r="F667" s="21">
        <v>0.0</v>
      </c>
      <c r="G667" s="45"/>
    </row>
    <row r="668" ht="187.5" customHeight="1">
      <c r="A668" s="39">
        <v>667.0</v>
      </c>
      <c r="B668" s="44" t="str">
        <f>hyperlink("https://drive.google.com/uc?export=view&amp;id=1Bf-M-VymCEvGdnBdyON8VDgb2JWy26GL",image("https://drive.google.com/thumbnail?id=1Bf-M-VymCEvGdnBdyON8VDgb2JWy26GL"))</f>
        <v/>
      </c>
      <c r="C668" s="45" t="s">
        <v>1246</v>
      </c>
      <c r="D668" s="45" t="s">
        <v>1247</v>
      </c>
      <c r="E668" s="17">
        <v>0.0</v>
      </c>
      <c r="F668" s="21">
        <v>0.0</v>
      </c>
      <c r="G668" s="45"/>
    </row>
    <row r="669" ht="187.5" customHeight="1">
      <c r="A669" s="17">
        <v>668.0</v>
      </c>
      <c r="B669" s="44" t="str">
        <f>hyperlink("https://drive.google.com/uc?export=view&amp;id=1Hm9MpevqGokP9SKun-bMQTF6GqQE0E-U",image("https://drive.google.com/thumbnail?id=1Hm9MpevqGokP9SKun-bMQTF6GqQE0E-U"))</f>
        <v/>
      </c>
      <c r="C669" s="45" t="s">
        <v>1248</v>
      </c>
      <c r="D669" s="45" t="s">
        <v>1249</v>
      </c>
      <c r="E669" s="17">
        <v>2.0</v>
      </c>
      <c r="F669" s="21">
        <v>1.0</v>
      </c>
      <c r="G669" s="45"/>
    </row>
    <row r="670" ht="187.5" customHeight="1">
      <c r="A670" s="39">
        <v>669.0</v>
      </c>
      <c r="B670" s="44" t="str">
        <f>hyperlink("https://drive.google.com/uc?export=view&amp;id=1ZBBXClAfvzvK1s6zlEB-vbCYRMAV1JxY",image("https://drive.google.com/thumbnail?id=1ZBBXClAfvzvK1s6zlEB-vbCYRMAV1JxY"))</f>
        <v/>
      </c>
      <c r="C670" s="45" t="s">
        <v>1250</v>
      </c>
      <c r="D670" s="45" t="s">
        <v>1251</v>
      </c>
      <c r="E670" s="17">
        <v>2.0</v>
      </c>
      <c r="F670" s="21">
        <v>1.0</v>
      </c>
      <c r="G670" s="45"/>
    </row>
    <row r="671" ht="187.5" customHeight="1">
      <c r="A671" s="17">
        <v>670.0</v>
      </c>
      <c r="B671" s="44" t="str">
        <f>hyperlink("https://drive.google.com/uc?export=view&amp;id=1aDkAA1vTRdx7Hq-0GXcc-pdnc-nKIpJK",image("https://drive.google.com/thumbnail?id=1aDkAA1vTRdx7Hq-0GXcc-pdnc-nKIpJK"))</f>
        <v/>
      </c>
      <c r="C671" s="45" t="s">
        <v>1252</v>
      </c>
      <c r="D671" s="45" t="s">
        <v>1253</v>
      </c>
      <c r="E671" s="17">
        <v>0.0</v>
      </c>
      <c r="F671" s="21">
        <v>0.0</v>
      </c>
      <c r="G671" s="45"/>
    </row>
    <row r="672" ht="187.5" customHeight="1">
      <c r="A672" s="39">
        <v>671.0</v>
      </c>
      <c r="B672" s="44" t="str">
        <f>hyperlink("https://drive.google.com/uc?export=view&amp;id=14_H7Xli7xuKSKIAmUts-r9QRfGVbZRtX",image("https://drive.google.com/thumbnail?id=14_H7Xli7xuKSKIAmUts-r9QRfGVbZRtX"))</f>
        <v/>
      </c>
      <c r="C672" s="45" t="s">
        <v>1254</v>
      </c>
      <c r="D672" s="45" t="s">
        <v>1255</v>
      </c>
      <c r="E672" s="17">
        <v>0.0</v>
      </c>
      <c r="F672" s="21">
        <v>0.0</v>
      </c>
      <c r="G672" s="45"/>
    </row>
    <row r="673" ht="187.5" customHeight="1">
      <c r="A673" s="17">
        <v>672.0</v>
      </c>
      <c r="B673" s="44" t="str">
        <f>hyperlink("https://drive.google.com/uc?export=view&amp;id=19lgf1yVP0ujb1MVoYkNWKD3FcL8MDgWY",image("https://drive.google.com/thumbnail?id=19lgf1yVP0ujb1MVoYkNWKD3FcL8MDgWY"))</f>
        <v/>
      </c>
      <c r="C673" s="45" t="s">
        <v>1256</v>
      </c>
      <c r="D673" s="45" t="s">
        <v>1257</v>
      </c>
      <c r="E673" s="17">
        <v>0.0</v>
      </c>
      <c r="F673" s="21">
        <v>1.0</v>
      </c>
      <c r="G673" s="45"/>
    </row>
    <row r="674" ht="187.5" customHeight="1">
      <c r="A674" s="39">
        <v>673.0</v>
      </c>
      <c r="B674" s="44" t="str">
        <f>hyperlink("https://drive.google.com/uc?export=view&amp;id=1pbTK66xNUCuWjy5P60xIOu_uHEwD7XJD",image("https://drive.google.com/thumbnail?id=1pbTK66xNUCuWjy5P60xIOu_uHEwD7XJD"))</f>
        <v/>
      </c>
      <c r="C674" s="45" t="s">
        <v>1258</v>
      </c>
      <c r="D674" s="45" t="s">
        <v>1259</v>
      </c>
      <c r="E674" s="17">
        <v>0.0</v>
      </c>
      <c r="F674" s="21">
        <v>0.0</v>
      </c>
      <c r="G674" s="45"/>
    </row>
    <row r="675" ht="187.5" customHeight="1">
      <c r="A675" s="17">
        <v>674.0</v>
      </c>
      <c r="B675" s="44" t="str">
        <f>hyperlink("https://drive.google.com/uc?export=view&amp;id=1AdDAYcNEAD1aNPrTor08cZ1TXkX5vkaR",image("https://drive.google.com/thumbnail?id=1AdDAYcNEAD1aNPrTor08cZ1TXkX5vkaR"))</f>
        <v/>
      </c>
      <c r="C675" s="45" t="s">
        <v>1260</v>
      </c>
      <c r="D675" s="45" t="s">
        <v>492</v>
      </c>
      <c r="E675" s="17">
        <v>0.0</v>
      </c>
      <c r="F675" s="21">
        <v>0.0</v>
      </c>
      <c r="G675" s="45"/>
    </row>
    <row r="676" ht="187.5" customHeight="1">
      <c r="A676" s="39">
        <v>675.0</v>
      </c>
      <c r="B676" s="44" t="str">
        <f>hyperlink("https://drive.google.com/uc?export=view&amp;id=1zDZnAyZhTCHiqVgRi_BshPv7tpZ9B7n2",image("https://drive.google.com/thumbnail?id=1zDZnAyZhTCHiqVgRi_BshPv7tpZ9B7n2"))</f>
        <v/>
      </c>
      <c r="C676" s="45" t="s">
        <v>1261</v>
      </c>
      <c r="D676" s="45" t="s">
        <v>1262</v>
      </c>
      <c r="E676" s="17">
        <v>0.0</v>
      </c>
      <c r="F676" s="21">
        <v>0.0</v>
      </c>
      <c r="G676" s="45"/>
    </row>
    <row r="677" ht="187.5" customHeight="1">
      <c r="A677" s="17">
        <v>676.0</v>
      </c>
      <c r="B677" s="44" t="str">
        <f>hyperlink("https://drive.google.com/uc?export=view&amp;id=1n_rC7dnhEH_miCb35SRL0f4-fbin0ji2",image("https://drive.google.com/thumbnail?id=1n_rC7dnhEH_miCb35SRL0f4-fbin0ji2"))</f>
        <v/>
      </c>
      <c r="C677" s="45" t="s">
        <v>1263</v>
      </c>
      <c r="D677" s="45" t="s">
        <v>1264</v>
      </c>
      <c r="E677" s="17">
        <v>0.0</v>
      </c>
      <c r="F677" s="21">
        <v>0.0</v>
      </c>
      <c r="G677" s="45"/>
    </row>
    <row r="678" ht="187.5" customHeight="1">
      <c r="A678" s="39">
        <v>677.0</v>
      </c>
      <c r="B678" s="44" t="str">
        <f>hyperlink("https://drive.google.com/uc?export=view&amp;id=1F8bBBaaYDtzS0XWpSALOU9zHeWXfTvMI",image("https://drive.google.com/thumbnail?id=1F8bBBaaYDtzS0XWpSALOU9zHeWXfTvMI"))</f>
        <v/>
      </c>
      <c r="C678" s="45" t="s">
        <v>1265</v>
      </c>
      <c r="D678" s="45" t="s">
        <v>1266</v>
      </c>
      <c r="E678" s="17">
        <v>0.0</v>
      </c>
      <c r="F678" s="21">
        <v>0.0</v>
      </c>
      <c r="G678" s="45"/>
    </row>
    <row r="679" ht="187.5" customHeight="1">
      <c r="A679" s="17">
        <v>678.0</v>
      </c>
      <c r="B679" s="44" t="str">
        <f>hyperlink("https://drive.google.com/uc?export=view&amp;id=1fM9iGwlae1R13OiC1AhDyLl_0g1749f-",image("https://drive.google.com/thumbnail?id=1fM9iGwlae1R13OiC1AhDyLl_0g1749f-"))</f>
        <v/>
      </c>
      <c r="C679" s="45" t="s">
        <v>1267</v>
      </c>
      <c r="D679" s="45" t="s">
        <v>1268</v>
      </c>
      <c r="E679" s="17">
        <v>0.0</v>
      </c>
      <c r="F679" s="21">
        <v>0.0</v>
      </c>
      <c r="G679" s="45"/>
    </row>
    <row r="680" ht="187.5" customHeight="1">
      <c r="A680" s="39">
        <v>679.0</v>
      </c>
      <c r="B680" s="44" t="str">
        <f>hyperlink("https://drive.google.com/uc?export=view&amp;id=1BHxlX5x_Xge7OZeoQyMA_4_xqdyo9lSY",image("https://drive.google.com/thumbnail?id=1BHxlX5x_Xge7OZeoQyMA_4_xqdyo9lSY"))</f>
        <v/>
      </c>
      <c r="C680" s="45" t="s">
        <v>1269</v>
      </c>
      <c r="D680" s="45" t="s">
        <v>1270</v>
      </c>
      <c r="E680" s="17">
        <v>0.0</v>
      </c>
      <c r="F680" s="21">
        <v>0.0</v>
      </c>
      <c r="G680" s="45"/>
    </row>
    <row r="681" ht="187.5" customHeight="1">
      <c r="A681" s="17">
        <v>680.0</v>
      </c>
      <c r="B681" s="44" t="str">
        <f>hyperlink("https://drive.google.com/uc?export=view&amp;id=1gFp1AdMtHS8VDQXwMOoLifuE7WN1lG_W",image("https://drive.google.com/thumbnail?id=1gFp1AdMtHS8VDQXwMOoLifuE7WN1lG_W"))</f>
        <v/>
      </c>
      <c r="C681" s="45" t="s">
        <v>1271</v>
      </c>
      <c r="D681" s="45" t="s">
        <v>1272</v>
      </c>
      <c r="E681" s="17">
        <v>0.0</v>
      </c>
      <c r="F681" s="21">
        <v>0.0</v>
      </c>
      <c r="G681" s="45"/>
    </row>
    <row r="682" ht="187.5" customHeight="1">
      <c r="A682" s="39">
        <v>681.0</v>
      </c>
      <c r="B682" s="44" t="str">
        <f>hyperlink("https://drive.google.com/uc?export=view&amp;id=1paCh7XXGOUeEMHGlGB6-ffoW_ZLan6lN",image("https://drive.google.com/thumbnail?id=1paCh7XXGOUeEMHGlGB6-ffoW_ZLan6lN"))</f>
        <v/>
      </c>
      <c r="C682" s="45" t="s">
        <v>1273</v>
      </c>
      <c r="D682" s="45" t="s">
        <v>1045</v>
      </c>
      <c r="E682" s="17">
        <v>0.0</v>
      </c>
      <c r="F682" s="21">
        <v>0.0</v>
      </c>
      <c r="G682" s="45"/>
    </row>
    <row r="683" ht="187.5" customHeight="1">
      <c r="A683" s="17">
        <v>682.0</v>
      </c>
      <c r="B683" s="44" t="str">
        <f>hyperlink("https://drive.google.com/uc?export=view&amp;id=1KSgzRPxjHzvzJCFSEnEmphrr-Z4hrZMs",image("https://drive.google.com/thumbnail?id=1KSgzRPxjHzvzJCFSEnEmphrr-Z4hrZMs"))</f>
        <v/>
      </c>
      <c r="C683" s="45" t="s">
        <v>1274</v>
      </c>
      <c r="D683" s="45" t="s">
        <v>1275</v>
      </c>
      <c r="E683" s="17">
        <v>0.0</v>
      </c>
      <c r="F683" s="21">
        <v>0.0</v>
      </c>
      <c r="G683" s="45"/>
    </row>
    <row r="684" ht="187.5" customHeight="1">
      <c r="A684" s="39">
        <v>683.0</v>
      </c>
      <c r="B684" s="44" t="str">
        <f>hyperlink("https://drive.google.com/uc?export=view&amp;id=1s3zl5v-dm4wTyue8NXlrCEmM57x5fNhc",image("https://drive.google.com/thumbnail?id=1s3zl5v-dm4wTyue8NXlrCEmM57x5fNhc"))</f>
        <v/>
      </c>
      <c r="C684" s="45" t="s">
        <v>1276</v>
      </c>
      <c r="D684" s="45" t="s">
        <v>1277</v>
      </c>
      <c r="E684" s="17">
        <v>0.0</v>
      </c>
      <c r="F684" s="21">
        <v>0.0</v>
      </c>
      <c r="G684" s="45"/>
    </row>
    <row r="685" ht="187.5" customHeight="1">
      <c r="A685" s="17">
        <v>684.0</v>
      </c>
      <c r="B685" s="44" t="str">
        <f>hyperlink("https://drive.google.com/uc?export=view&amp;id=1--TX26NAswWbsfYpMNY5IX7Q-adonkvt",image("https://drive.google.com/thumbnail?id=1--TX26NAswWbsfYpMNY5IX7Q-adonkvt"))</f>
        <v/>
      </c>
      <c r="C685" s="45" t="s">
        <v>1278</v>
      </c>
      <c r="D685" s="45" t="s">
        <v>33</v>
      </c>
      <c r="E685" s="17">
        <v>1.0</v>
      </c>
      <c r="F685" s="21">
        <v>3.0</v>
      </c>
      <c r="G685" s="45"/>
    </row>
    <row r="686" ht="187.5" customHeight="1">
      <c r="A686" s="39">
        <v>685.0</v>
      </c>
      <c r="B686" s="44" t="str">
        <f>hyperlink("https://drive.google.com/uc?export=view&amp;id=1-lgKgxnRc7YNRZ2s_FSbS4uZKIZ6kHaa",image("https://drive.google.com/thumbnail?id=1-lgKgxnRc7YNRZ2s_FSbS4uZKIZ6kHaa"))</f>
        <v/>
      </c>
      <c r="C686" s="45" t="s">
        <v>1279</v>
      </c>
      <c r="D686" s="45" t="s">
        <v>200</v>
      </c>
      <c r="E686" s="17">
        <v>0.0</v>
      </c>
      <c r="F686" s="21">
        <v>0.0</v>
      </c>
      <c r="G686" s="45"/>
    </row>
    <row r="687" ht="187.5" customHeight="1">
      <c r="A687" s="17">
        <v>686.0</v>
      </c>
      <c r="B687" s="44" t="str">
        <f>hyperlink("https://drive.google.com/uc?export=view&amp;id=1thfYEjsBrdfX8CV0C6k09BvMc1p-Tk7O",image("https://drive.google.com/thumbnail?id=1thfYEjsBrdfX8CV0C6k09BvMc1p-Tk7O"))</f>
        <v/>
      </c>
      <c r="C687" s="45" t="s">
        <v>1280</v>
      </c>
      <c r="D687" s="45" t="s">
        <v>1281</v>
      </c>
      <c r="E687" s="17">
        <v>0.0</v>
      </c>
      <c r="F687" s="21">
        <v>1.0</v>
      </c>
      <c r="G687" s="45"/>
    </row>
    <row r="688" ht="187.5" customHeight="1">
      <c r="A688" s="39">
        <v>687.0</v>
      </c>
      <c r="B688" s="44" t="str">
        <f>hyperlink("https://drive.google.com/uc?export=view&amp;id=1e4-aBe4ZrR_0W6eTDjpO_DDhYOxhr7h_",image("https://drive.google.com/thumbnail?id=1e4-aBe4ZrR_0W6eTDjpO_DDhYOxhr7h_"))</f>
        <v/>
      </c>
      <c r="C688" s="45" t="s">
        <v>1282</v>
      </c>
      <c r="D688" s="45" t="s">
        <v>1283</v>
      </c>
      <c r="E688" s="17">
        <v>1.0</v>
      </c>
      <c r="F688" s="21">
        <v>1.0</v>
      </c>
      <c r="G688" s="45"/>
    </row>
    <row r="689" ht="187.5" customHeight="1">
      <c r="A689" s="17">
        <v>688.0</v>
      </c>
      <c r="B689" s="44" t="str">
        <f>hyperlink("https://drive.google.com/uc?export=view&amp;id=1AKJHcrQm4-QnzQcn0x6Zaq2NIab2yoOV",image("https://drive.google.com/thumbnail?id=1AKJHcrQm4-QnzQcn0x6Zaq2NIab2yoOV"))</f>
        <v/>
      </c>
      <c r="C689" s="45" t="s">
        <v>1284</v>
      </c>
      <c r="D689" s="45" t="s">
        <v>1285</v>
      </c>
      <c r="E689" s="17">
        <v>0.0</v>
      </c>
      <c r="F689" s="21">
        <v>0.0</v>
      </c>
      <c r="G689" s="45"/>
    </row>
    <row r="690" ht="187.5" customHeight="1">
      <c r="A690" s="39">
        <v>689.0</v>
      </c>
      <c r="B690" s="44" t="str">
        <f>hyperlink("https://drive.google.com/uc?export=view&amp;id=1PTyw9uGv2YtPKBFa8QOcR-sVr-Q6akGl",image("https://drive.google.com/thumbnail?id=1PTyw9uGv2YtPKBFa8QOcR-sVr-Q6akGl"))</f>
        <v/>
      </c>
      <c r="C690" s="45" t="s">
        <v>1286</v>
      </c>
      <c r="D690" s="45" t="s">
        <v>1287</v>
      </c>
      <c r="E690" s="17">
        <v>1.0</v>
      </c>
      <c r="F690" s="21">
        <v>1.0</v>
      </c>
      <c r="G690" s="45"/>
    </row>
    <row r="691" ht="187.5" customHeight="1">
      <c r="A691" s="17">
        <v>690.0</v>
      </c>
      <c r="B691" s="44" t="str">
        <f>hyperlink("https://drive.google.com/uc?export=view&amp;id=1jtzYFuP4lhFbaPuI8L8UgmYbrn5FK059",image("https://drive.google.com/thumbnail?id=1jtzYFuP4lhFbaPuI8L8UgmYbrn5FK059"))</f>
        <v/>
      </c>
      <c r="C691" s="45" t="s">
        <v>1288</v>
      </c>
      <c r="D691" s="45" t="s">
        <v>264</v>
      </c>
      <c r="E691" s="17">
        <v>0.0</v>
      </c>
      <c r="F691" s="21">
        <v>0.0</v>
      </c>
      <c r="G691" s="45"/>
    </row>
    <row r="692" ht="187.5" customHeight="1">
      <c r="A692" s="39">
        <v>691.0</v>
      </c>
      <c r="B692" s="44" t="str">
        <f>hyperlink("https://drive.google.com/uc?export=view&amp;id=1Y1dNCGCNmIu_yasKhFFvLb3enSH-a1_3",image("https://drive.google.com/thumbnail?id=1Y1dNCGCNmIu_yasKhFFvLb3enSH-a1_3"))</f>
        <v/>
      </c>
      <c r="C692" s="45" t="s">
        <v>1289</v>
      </c>
      <c r="D692" s="45" t="s">
        <v>1290</v>
      </c>
      <c r="E692" s="17">
        <v>0.0</v>
      </c>
      <c r="F692" s="21">
        <v>0.0</v>
      </c>
      <c r="G692" s="45"/>
    </row>
    <row r="693" ht="187.5" customHeight="1">
      <c r="A693" s="17">
        <v>692.0</v>
      </c>
      <c r="B693" s="44" t="str">
        <f>hyperlink("https://drive.google.com/uc?export=view&amp;id=1Aw3cXVv8vQElz88bKm6DLHI82Y2qkDeT",image("https://drive.google.com/thumbnail?id=1Aw3cXVv8vQElz88bKm6DLHI82Y2qkDeT"))</f>
        <v/>
      </c>
      <c r="C693" s="45" t="s">
        <v>1291</v>
      </c>
      <c r="D693" s="45" t="s">
        <v>1292</v>
      </c>
      <c r="E693" s="17">
        <v>0.0</v>
      </c>
      <c r="F693" s="21">
        <v>0.0</v>
      </c>
      <c r="G693" s="45"/>
    </row>
    <row r="694" ht="187.5" customHeight="1">
      <c r="A694" s="39">
        <v>693.0</v>
      </c>
      <c r="B694" s="44" t="str">
        <f>hyperlink("https://drive.google.com/uc?export=view&amp;id=1M6H7yuvpS8iWYLCcK8xh9GbeYNWb1iRu",image("https://drive.google.com/thumbnail?id=1M6H7yuvpS8iWYLCcK8xh9GbeYNWb1iRu"))</f>
        <v/>
      </c>
      <c r="C694" s="45" t="s">
        <v>1293</v>
      </c>
      <c r="D694" s="45" t="s">
        <v>740</v>
      </c>
      <c r="E694" s="17">
        <v>1.0</v>
      </c>
      <c r="F694" s="21">
        <v>0.0</v>
      </c>
      <c r="G694" s="45"/>
    </row>
    <row r="695" ht="187.5" customHeight="1">
      <c r="A695" s="17">
        <v>694.0</v>
      </c>
      <c r="B695" s="44" t="str">
        <f>hyperlink("https://drive.google.com/uc?export=view&amp;id=1rf6BaikDDtVjp_9BwB7xo8ql9ybCHADP",image("https://drive.google.com/thumbnail?id=1rf6BaikDDtVjp_9BwB7xo8ql9ybCHADP"))</f>
        <v/>
      </c>
      <c r="C695" s="45" t="s">
        <v>1294</v>
      </c>
      <c r="D695" s="45" t="s">
        <v>76</v>
      </c>
      <c r="E695" s="17">
        <v>0.0</v>
      </c>
      <c r="F695" s="21">
        <v>0.0</v>
      </c>
      <c r="G695" s="45"/>
    </row>
    <row r="696" ht="187.5" customHeight="1">
      <c r="A696" s="39">
        <v>695.0</v>
      </c>
      <c r="B696" s="44" t="str">
        <f>hyperlink("https://drive.google.com/uc?export=view&amp;id=1NKsfbMa3uTYnbTpj-wp2OmDkwbZgsSis",image("https://drive.google.com/thumbnail?id=1NKsfbMa3uTYnbTpj-wp2OmDkwbZgsSis"))</f>
        <v/>
      </c>
      <c r="C696" s="45" t="s">
        <v>1295</v>
      </c>
      <c r="D696" s="45" t="s">
        <v>1296</v>
      </c>
      <c r="E696" s="17">
        <v>1.0</v>
      </c>
      <c r="F696" s="21">
        <v>0.0</v>
      </c>
      <c r="G696" s="45"/>
    </row>
    <row r="697" ht="187.5" customHeight="1">
      <c r="A697" s="17">
        <v>696.0</v>
      </c>
      <c r="B697" s="44" t="str">
        <f>hyperlink("https://drive.google.com/uc?export=view&amp;id=1Yg-VykJORNZikFUAqPW409RQEO3R6sUJ",image("https://drive.google.com/thumbnail?id=1Yg-VykJORNZikFUAqPW409RQEO3R6sUJ"))</f>
        <v/>
      </c>
      <c r="C697" s="45" t="s">
        <v>1297</v>
      </c>
      <c r="D697" s="45" t="s">
        <v>492</v>
      </c>
      <c r="E697" s="17">
        <v>2.0</v>
      </c>
      <c r="F697" s="21">
        <v>1.0</v>
      </c>
      <c r="G697" s="45"/>
    </row>
    <row r="698" ht="187.5" customHeight="1">
      <c r="A698" s="39">
        <v>697.0</v>
      </c>
      <c r="B698" s="44" t="str">
        <f>hyperlink("https://drive.google.com/uc?export=view&amp;id=1jBMsIYj6zuCkmb19QQu8dzLQN6pGqHMh",image("https://drive.google.com/thumbnail?id=1jBMsIYj6zuCkmb19QQu8dzLQN6pGqHMh"))</f>
        <v/>
      </c>
      <c r="C698" s="45" t="s">
        <v>1298</v>
      </c>
      <c r="D698" s="45" t="s">
        <v>1299</v>
      </c>
      <c r="E698" s="17">
        <v>2.0</v>
      </c>
      <c r="F698" s="21">
        <v>2.0</v>
      </c>
      <c r="G698" s="45"/>
    </row>
    <row r="699" ht="187.5" customHeight="1">
      <c r="A699" s="17">
        <v>698.0</v>
      </c>
      <c r="B699" s="44" t="str">
        <f>hyperlink("https://drive.google.com/uc?export=view&amp;id=1RmoOv96oAhugngLYYKClWWfwDbF4XH47",image("https://drive.google.com/thumbnail?id=1RmoOv96oAhugngLYYKClWWfwDbF4XH47"))</f>
        <v/>
      </c>
      <c r="C699" s="45" t="s">
        <v>1300</v>
      </c>
      <c r="D699" s="45" t="s">
        <v>638</v>
      </c>
      <c r="E699" s="17">
        <v>0.0</v>
      </c>
      <c r="F699" s="21">
        <v>0.0</v>
      </c>
      <c r="G699" s="45"/>
    </row>
    <row r="700" ht="187.5" customHeight="1">
      <c r="A700" s="39">
        <v>699.0</v>
      </c>
      <c r="B700" s="44" t="str">
        <f>hyperlink("https://drive.google.com/uc?export=view&amp;id=19lAmkUEJExqATG8Nz9Bo3GZj-I3Y6st2",image("https://drive.google.com/thumbnail?id=19lAmkUEJExqATG8Nz9Bo3GZj-I3Y6st2"))</f>
        <v/>
      </c>
      <c r="C700" s="45" t="s">
        <v>1301</v>
      </c>
      <c r="D700" s="45" t="s">
        <v>329</v>
      </c>
      <c r="E700" s="17">
        <v>0.0</v>
      </c>
      <c r="F700" s="21">
        <v>0.0</v>
      </c>
      <c r="G700" s="45"/>
    </row>
    <row r="701" ht="187.5" customHeight="1">
      <c r="A701" s="17">
        <v>700.0</v>
      </c>
      <c r="B701" s="44" t="str">
        <f>hyperlink("https://drive.google.com/uc?export=view&amp;id=1E5hE5YpRzujs2jyEIBfOGO7bPII7gdQF",image("https://drive.google.com/thumbnail?id=1E5hE5YpRzujs2jyEIBfOGO7bPII7gdQF"))</f>
        <v/>
      </c>
      <c r="C701" s="45" t="s">
        <v>1302</v>
      </c>
      <c r="D701" s="45" t="s">
        <v>1303</v>
      </c>
      <c r="E701" s="17">
        <v>0.0</v>
      </c>
      <c r="F701" s="21">
        <v>0.0</v>
      </c>
      <c r="G701" s="45"/>
    </row>
    <row r="702" ht="187.5" customHeight="1">
      <c r="A702" s="39">
        <v>701.0</v>
      </c>
      <c r="B702" s="44" t="str">
        <f>hyperlink("https://drive.google.com/uc?export=view&amp;id=1pGFf-78osahqMFRpp64klMtFdVgycnQS",image("https://drive.google.com/thumbnail?id=1pGFf-78osahqMFRpp64klMtFdVgycnQS"))</f>
        <v/>
      </c>
      <c r="C702" s="45" t="s">
        <v>1304</v>
      </c>
      <c r="D702" s="45" t="s">
        <v>1305</v>
      </c>
      <c r="E702" s="17">
        <v>2.0</v>
      </c>
      <c r="F702" s="21">
        <v>1.0</v>
      </c>
      <c r="G702" s="45"/>
    </row>
    <row r="703" ht="187.5" customHeight="1">
      <c r="A703" s="17">
        <v>702.0</v>
      </c>
      <c r="B703" s="44" t="str">
        <f>hyperlink("https://drive.google.com/uc?export=view&amp;id=19cWEhCx8KVJOjL-U16LhRRWXV8GiQR2N",image("https://drive.google.com/thumbnail?id=19cWEhCx8KVJOjL-U16LhRRWXV8GiQR2N"))</f>
        <v/>
      </c>
      <c r="C703" s="45" t="s">
        <v>1306</v>
      </c>
      <c r="D703" s="45" t="s">
        <v>315</v>
      </c>
      <c r="E703" s="17">
        <v>0.0</v>
      </c>
      <c r="F703" s="21">
        <v>0.0</v>
      </c>
      <c r="G703" s="45"/>
    </row>
    <row r="704" ht="187.5" customHeight="1">
      <c r="A704" s="39">
        <v>703.0</v>
      </c>
      <c r="B704" s="44" t="str">
        <f>hyperlink("https://drive.google.com/uc?export=view&amp;id=1TUdLndYFYVtc7WeVL2JifupPjq1ux5wU",image("https://drive.google.com/thumbnail?id=1TUdLndYFYVtc7WeVL2JifupPjq1ux5wU"))</f>
        <v/>
      </c>
      <c r="C704" s="45" t="s">
        <v>1307</v>
      </c>
      <c r="D704" s="45" t="s">
        <v>1308</v>
      </c>
      <c r="E704" s="17">
        <v>0.0</v>
      </c>
      <c r="F704" s="21">
        <v>0.0</v>
      </c>
      <c r="G704" s="45"/>
    </row>
    <row r="705" ht="187.5" customHeight="1">
      <c r="A705" s="17">
        <v>704.0</v>
      </c>
      <c r="B705" s="44" t="str">
        <f>hyperlink("https://drive.google.com/uc?export=view&amp;id=1L0Ws_oG9aaJ451JDWtF324RFyj2nRCHl",image("https://drive.google.com/thumbnail?id=1L0Ws_oG9aaJ451JDWtF324RFyj2nRCHl"))</f>
        <v/>
      </c>
      <c r="C705" s="45" t="s">
        <v>1309</v>
      </c>
      <c r="D705" s="45" t="s">
        <v>1310</v>
      </c>
      <c r="E705" s="17">
        <v>0.0</v>
      </c>
      <c r="F705" s="21">
        <v>1.0</v>
      </c>
      <c r="G705" s="45"/>
    </row>
    <row r="706" ht="187.5" customHeight="1">
      <c r="A706" s="39">
        <v>705.0</v>
      </c>
      <c r="B706" s="44" t="str">
        <f>hyperlink("https://drive.google.com/uc?export=view&amp;id=1ri47sitSxtOc-xCSeqvxSnB-X7aibCjd",image("https://drive.google.com/thumbnail?id=1ri47sitSxtOc-xCSeqvxSnB-X7aibCjd"))</f>
        <v/>
      </c>
      <c r="C706" s="45" t="s">
        <v>1311</v>
      </c>
      <c r="D706" s="45" t="s">
        <v>1312</v>
      </c>
      <c r="E706" s="17">
        <v>2.0</v>
      </c>
      <c r="F706" s="21">
        <v>0.0</v>
      </c>
      <c r="G706" s="45"/>
    </row>
    <row r="707" ht="187.5" customHeight="1">
      <c r="A707" s="17">
        <v>706.0</v>
      </c>
      <c r="B707" s="44" t="str">
        <f>hyperlink("https://drive.google.com/uc?export=view&amp;id=1lu4gG2g2wBwjD-cQaXkN68byw7nhPT1N",image("https://drive.google.com/thumbnail?id=1lu4gG2g2wBwjD-cQaXkN68byw7nhPT1N"))</f>
        <v/>
      </c>
      <c r="C707" s="45" t="s">
        <v>1313</v>
      </c>
      <c r="D707" s="45" t="s">
        <v>1045</v>
      </c>
      <c r="E707" s="17">
        <v>0.0</v>
      </c>
      <c r="F707" s="21">
        <v>0.0</v>
      </c>
      <c r="G707" s="45"/>
    </row>
    <row r="708" ht="187.5" customHeight="1">
      <c r="A708" s="39">
        <v>707.0</v>
      </c>
      <c r="B708" s="44" t="str">
        <f>hyperlink("https://drive.google.com/uc?export=view&amp;id=1_TPmXbhxTdBXeA-eH60SYkELey07TAlh",image("https://drive.google.com/thumbnail?id=1_TPmXbhxTdBXeA-eH60SYkELey07TAlh"))</f>
        <v/>
      </c>
      <c r="C708" s="45" t="s">
        <v>1314</v>
      </c>
      <c r="D708" s="45" t="s">
        <v>764</v>
      </c>
      <c r="E708" s="17">
        <v>0.0</v>
      </c>
      <c r="F708" s="21">
        <v>0.0</v>
      </c>
      <c r="G708" s="45"/>
    </row>
    <row r="709" ht="187.5" customHeight="1">
      <c r="A709" s="17">
        <v>708.0</v>
      </c>
      <c r="B709" s="44" t="str">
        <f>hyperlink("https://drive.google.com/uc?export=view&amp;id=11t_JYDvonjpCMMKyG-rSoNzM0vgcPcHE",image("https://drive.google.com/thumbnail?id=11t_JYDvonjpCMMKyG-rSoNzM0vgcPcHE"))</f>
        <v/>
      </c>
      <c r="C709" s="45" t="s">
        <v>1315</v>
      </c>
      <c r="D709" s="45" t="s">
        <v>603</v>
      </c>
      <c r="E709" s="17">
        <v>0.0</v>
      </c>
      <c r="F709" s="21">
        <v>0.0</v>
      </c>
      <c r="G709" s="45"/>
    </row>
    <row r="710" ht="187.5" customHeight="1">
      <c r="A710" s="39">
        <v>709.0</v>
      </c>
      <c r="B710" s="44" t="str">
        <f>hyperlink("https://drive.google.com/uc?export=view&amp;id=1-aDoyd_SbOjA6fYKVmtjdAE4T0lUYhdO",image("https://drive.google.com/thumbnail?id=1-aDoyd_SbOjA6fYKVmtjdAE4T0lUYhdO"))</f>
        <v/>
      </c>
      <c r="C710" s="45" t="s">
        <v>1316</v>
      </c>
      <c r="D710" s="45" t="s">
        <v>1317</v>
      </c>
      <c r="E710" s="17">
        <v>1.0</v>
      </c>
      <c r="F710" s="21">
        <v>2.0</v>
      </c>
      <c r="G710" s="45"/>
    </row>
    <row r="711" ht="187.5" customHeight="1">
      <c r="A711" s="17">
        <v>710.0</v>
      </c>
      <c r="B711" s="44" t="str">
        <f>hyperlink("https://drive.google.com/uc?export=view&amp;id=153JP8ABwiISC5yF6XotDAFFbcjf9KI6f",image("https://drive.google.com/thumbnail?id=153JP8ABwiISC5yF6XotDAFFbcjf9KI6f"))</f>
        <v/>
      </c>
      <c r="C711" s="45" t="s">
        <v>1318</v>
      </c>
      <c r="D711" s="45" t="s">
        <v>1319</v>
      </c>
      <c r="E711" s="17">
        <v>0.0</v>
      </c>
      <c r="F711" s="21">
        <v>0.0</v>
      </c>
      <c r="G711" s="45"/>
    </row>
    <row r="712" ht="187.5" customHeight="1">
      <c r="A712" s="39">
        <v>711.0</v>
      </c>
      <c r="B712" s="44" t="str">
        <f>hyperlink("https://drive.google.com/uc?export=view&amp;id=1UlNIvS7fF3LUcC0UvhACevrI-bR4AOTt",image("https://drive.google.com/thumbnail?id=1UlNIvS7fF3LUcC0UvhACevrI-bR4AOTt"))</f>
        <v/>
      </c>
      <c r="C712" s="45" t="s">
        <v>1320</v>
      </c>
      <c r="D712" s="45" t="s">
        <v>1321</v>
      </c>
      <c r="E712" s="17">
        <v>2.0</v>
      </c>
      <c r="F712" s="21">
        <v>0.0</v>
      </c>
      <c r="G712" s="45"/>
    </row>
    <row r="713" ht="187.5" customHeight="1">
      <c r="A713" s="17">
        <v>712.0</v>
      </c>
      <c r="B713" s="44" t="str">
        <f>hyperlink("https://drive.google.com/uc?export=view&amp;id=122HHlQEWBZH66KoltAX2jq58H6PAN2nr",image("https://drive.google.com/thumbnail?id=122HHlQEWBZH66KoltAX2jq58H6PAN2nr"))</f>
        <v/>
      </c>
      <c r="C713" s="45" t="s">
        <v>1322</v>
      </c>
      <c r="D713" s="45" t="s">
        <v>1323</v>
      </c>
      <c r="E713" s="17">
        <v>0.0</v>
      </c>
      <c r="F713" s="21">
        <v>0.0</v>
      </c>
      <c r="G713" s="45"/>
    </row>
    <row r="714" ht="187.5" customHeight="1">
      <c r="A714" s="39">
        <v>713.0</v>
      </c>
      <c r="B714" s="44" t="str">
        <f>hyperlink("https://drive.google.com/uc?export=view&amp;id=1IQ5fTuK9t_cGaiNTs9Lb459ermU-YcN8",image("https://drive.google.com/thumbnail?id=1IQ5fTuK9t_cGaiNTs9Lb459ermU-YcN8"))</f>
        <v/>
      </c>
      <c r="C714" s="45" t="s">
        <v>1324</v>
      </c>
      <c r="D714" s="45" t="s">
        <v>1325</v>
      </c>
      <c r="E714" s="17">
        <v>0.0</v>
      </c>
      <c r="F714" s="21">
        <v>0.0</v>
      </c>
      <c r="G714" s="45"/>
    </row>
    <row r="715" ht="187.5" customHeight="1">
      <c r="A715" s="17">
        <v>714.0</v>
      </c>
      <c r="B715" s="44" t="str">
        <f>hyperlink("https://drive.google.com/uc?export=view&amp;id=17u5YJq0I4BgfSVmSSmdqlBqfCOyA9K2s",image("https://drive.google.com/thumbnail?id=17u5YJq0I4BgfSVmSSmdqlBqfCOyA9K2s"))</f>
        <v/>
      </c>
      <c r="C715" s="45" t="s">
        <v>1326</v>
      </c>
      <c r="D715" s="45" t="s">
        <v>264</v>
      </c>
      <c r="E715" s="17">
        <v>2.0</v>
      </c>
      <c r="F715" s="21">
        <v>1.0</v>
      </c>
      <c r="G715" s="45"/>
    </row>
    <row r="716" ht="187.5" customHeight="1">
      <c r="A716" s="39">
        <v>715.0</v>
      </c>
      <c r="B716" s="44" t="str">
        <f>hyperlink("https://drive.google.com/uc?export=view&amp;id=1yQWd0N4spKpqzuD7HoB7U-P3bmWNvw0C",image("https://drive.google.com/thumbnail?id=1yQWd0N4spKpqzuD7HoB7U-P3bmWNvw0C"))</f>
        <v/>
      </c>
      <c r="C716" s="45" t="s">
        <v>1327</v>
      </c>
      <c r="D716" s="46" t="s">
        <v>1328</v>
      </c>
      <c r="E716" s="17">
        <v>2.0</v>
      </c>
      <c r="F716" s="21">
        <v>3.0</v>
      </c>
      <c r="G716" s="45"/>
    </row>
    <row r="717" ht="187.5" customHeight="1">
      <c r="A717" s="17">
        <v>716.0</v>
      </c>
      <c r="B717" s="44" t="str">
        <f>hyperlink("https://drive.google.com/uc?export=view&amp;id=16UJ3yZ_kCgjxLGUJ53pOovSyqg8CHoaf",image("https://drive.google.com/thumbnail?id=16UJ3yZ_kCgjxLGUJ53pOovSyqg8CHoaf"))</f>
        <v/>
      </c>
      <c r="C717" s="46" t="s">
        <v>1329</v>
      </c>
      <c r="D717" s="46" t="s">
        <v>1330</v>
      </c>
      <c r="E717" s="17">
        <v>0.0</v>
      </c>
      <c r="F717" s="47">
        <v>0.0</v>
      </c>
      <c r="G717" s="45"/>
    </row>
    <row r="718" ht="187.5" customHeight="1">
      <c r="A718" s="39">
        <v>717.0</v>
      </c>
      <c r="B718" s="44" t="str">
        <f>hyperlink("https://drive.google.com/uc?export=view&amp;id=1r32P6S9s1pmDas6K03gti3hXqof0wuND",image("https://drive.google.com/thumbnail?id=1r32P6S9s1pmDas6K03gti3hXqof0wuND"))</f>
        <v/>
      </c>
      <c r="C718" s="45" t="s">
        <v>1331</v>
      </c>
      <c r="D718" s="45" t="s">
        <v>1332</v>
      </c>
      <c r="E718" s="17">
        <v>2.0</v>
      </c>
      <c r="F718" s="21">
        <v>2.0</v>
      </c>
      <c r="G718" s="45"/>
    </row>
    <row r="719" ht="187.5" customHeight="1">
      <c r="A719" s="17">
        <v>718.0</v>
      </c>
      <c r="B719" s="44" t="str">
        <f>hyperlink("https://drive.google.com/uc?export=view&amp;id=1pY2qsVApE4LrfyQ4Mr2zR11dhdgK7gGm",image("https://drive.google.com/thumbnail?id=1pY2qsVApE4LrfyQ4Mr2zR11dhdgK7gGm"))</f>
        <v/>
      </c>
      <c r="C719" s="45" t="s">
        <v>1333</v>
      </c>
      <c r="D719" s="45" t="s">
        <v>232</v>
      </c>
      <c r="E719" s="17">
        <v>1.0</v>
      </c>
      <c r="F719" s="21">
        <v>1.0</v>
      </c>
      <c r="G719" s="45"/>
    </row>
    <row r="720" ht="187.5" customHeight="1">
      <c r="A720" s="39">
        <v>719.0</v>
      </c>
      <c r="B720" s="44" t="str">
        <f>hyperlink("https://drive.google.com/uc?export=view&amp;id=1uLXEQefGCiRqqYVykc8gQsQFQHTq87Dd",image("https://drive.google.com/thumbnail?id=1uLXEQefGCiRqqYVykc8gQsQFQHTq87Dd"))</f>
        <v/>
      </c>
      <c r="C720" s="45" t="s">
        <v>1334</v>
      </c>
      <c r="D720" s="45" t="s">
        <v>1335</v>
      </c>
      <c r="E720" s="17">
        <v>1.0</v>
      </c>
      <c r="F720" s="21">
        <v>0.0</v>
      </c>
      <c r="G720" s="45"/>
    </row>
    <row r="721" ht="187.5" customHeight="1">
      <c r="A721" s="17">
        <v>720.0</v>
      </c>
      <c r="B721" s="44" t="str">
        <f>hyperlink("https://drive.google.com/uc?export=view&amp;id=1SSwdI9oGVCLx490DZz2SgwBYWC5yVeT4",image("https://drive.google.com/thumbnail?id=1SSwdI9oGVCLx490DZz2SgwBYWC5yVeT4"))</f>
        <v/>
      </c>
      <c r="C721" s="45" t="s">
        <v>1336</v>
      </c>
      <c r="D721" s="45" t="s">
        <v>1337</v>
      </c>
      <c r="E721" s="17">
        <v>2.0</v>
      </c>
      <c r="F721" s="21">
        <v>2.0</v>
      </c>
      <c r="G721" s="45"/>
    </row>
    <row r="722" ht="187.5" customHeight="1">
      <c r="A722" s="39">
        <v>721.0</v>
      </c>
      <c r="B722" s="44" t="str">
        <f>hyperlink("https://drive.google.com/uc?export=view&amp;id=1bVW-7pVrGCtuqr96SPJR99ggSPk_hSXS",image("https://drive.google.com/thumbnail?id=1bVW-7pVrGCtuqr96SPJR99ggSPk_hSXS"))</f>
        <v/>
      </c>
      <c r="C722" s="45" t="s">
        <v>1338</v>
      </c>
      <c r="D722" s="45" t="s">
        <v>1339</v>
      </c>
      <c r="E722" s="17">
        <v>2.0</v>
      </c>
      <c r="F722" s="21">
        <v>1.0</v>
      </c>
      <c r="G722" s="45"/>
    </row>
    <row r="723" ht="187.5" customHeight="1">
      <c r="A723" s="17">
        <v>722.0</v>
      </c>
      <c r="B723" s="44" t="str">
        <f>hyperlink("https://drive.google.com/uc?export=view&amp;id=1GTqsCPPDtnJCQBDtB4AlBldQEnA5xamQ",image("https://drive.google.com/thumbnail?id=1GTqsCPPDtnJCQBDtB4AlBldQEnA5xamQ"))</f>
        <v/>
      </c>
      <c r="C723" s="45" t="s">
        <v>1340</v>
      </c>
      <c r="D723" s="45" t="s">
        <v>1341</v>
      </c>
      <c r="E723" s="17">
        <v>2.0</v>
      </c>
      <c r="F723" s="21">
        <v>2.0</v>
      </c>
      <c r="G723" s="45"/>
    </row>
    <row r="724" ht="187.5" customHeight="1">
      <c r="A724" s="39">
        <v>723.0</v>
      </c>
      <c r="B724" s="44" t="str">
        <f>hyperlink("https://drive.google.com/uc?export=view&amp;id=1jYC4rTHWJ1Yr9A3P3XZE7iFkELNlqDK7",image("https://drive.google.com/thumbnail?id=1jYC4rTHWJ1Yr9A3P3XZE7iFkELNlqDK7"))</f>
        <v/>
      </c>
      <c r="C724" s="45" t="s">
        <v>1342</v>
      </c>
      <c r="D724" s="45" t="s">
        <v>1343</v>
      </c>
      <c r="E724" s="17">
        <v>1.0</v>
      </c>
      <c r="F724" s="21">
        <v>1.0</v>
      </c>
      <c r="G724" s="45"/>
    </row>
    <row r="725" ht="187.5" customHeight="1">
      <c r="A725" s="17">
        <v>724.0</v>
      </c>
      <c r="B725" s="44" t="str">
        <f>hyperlink("https://drive.google.com/uc?export=view&amp;id=1eGRRDkZJOLs1JEEFfnA3WU_jyzv5X9Qo",image("https://drive.google.com/thumbnail?id=1eGRRDkZJOLs1JEEFfnA3WU_jyzv5X9Qo"))</f>
        <v/>
      </c>
      <c r="C725" s="45" t="s">
        <v>1344</v>
      </c>
      <c r="D725" s="45" t="s">
        <v>1345</v>
      </c>
      <c r="E725" s="17">
        <v>0.0</v>
      </c>
      <c r="F725" s="21">
        <v>0.0</v>
      </c>
      <c r="G725" s="45"/>
    </row>
    <row r="726" ht="187.5" customHeight="1">
      <c r="A726" s="39">
        <v>725.0</v>
      </c>
      <c r="B726" s="44" t="str">
        <f>hyperlink("https://drive.google.com/uc?export=view&amp;id=1zWHxT-OUuvBQLq7Q1G3Q18vONqiijo7d",image("https://drive.google.com/thumbnail?id=1zWHxT-OUuvBQLq7Q1G3Q18vONqiijo7d"))</f>
        <v/>
      </c>
      <c r="C726" s="45" t="s">
        <v>1346</v>
      </c>
      <c r="D726" s="45" t="s">
        <v>264</v>
      </c>
      <c r="E726" s="17">
        <v>3.0</v>
      </c>
      <c r="F726" s="21">
        <v>0.0</v>
      </c>
      <c r="G726" s="45"/>
    </row>
    <row r="727" ht="187.5" customHeight="1">
      <c r="A727" s="17">
        <v>726.0</v>
      </c>
      <c r="B727" s="44" t="str">
        <f>hyperlink("https://drive.google.com/uc?export=view&amp;id=1YRqMDgW-IZKo1twXelhUJ64hizynZ2PM",image("https://drive.google.com/thumbnail?id=1YRqMDgW-IZKo1twXelhUJ64hizynZ2PM"))</f>
        <v/>
      </c>
      <c r="C727" s="45" t="s">
        <v>1347</v>
      </c>
      <c r="D727" s="45" t="s">
        <v>399</v>
      </c>
      <c r="E727" s="17">
        <v>0.0</v>
      </c>
      <c r="F727" s="21">
        <v>0.0</v>
      </c>
      <c r="G727" s="45"/>
    </row>
    <row r="728" ht="187.5" customHeight="1">
      <c r="A728" s="39">
        <v>727.0</v>
      </c>
      <c r="B728" s="44" t="str">
        <f>hyperlink("https://drive.google.com/uc?export=view&amp;id=1X3inU6YgHpbzpjme_UQiQ3riV74vqMFy",image("https://drive.google.com/thumbnail?id=1X3inU6YgHpbzpjme_UQiQ3riV74vqMFy"))</f>
        <v/>
      </c>
      <c r="C728" s="45" t="s">
        <v>1348</v>
      </c>
      <c r="D728" s="45" t="s">
        <v>1349</v>
      </c>
      <c r="E728" s="17">
        <v>0.0</v>
      </c>
      <c r="F728" s="21">
        <v>0.0</v>
      </c>
      <c r="G728" s="45"/>
    </row>
    <row r="729" ht="187.5" customHeight="1">
      <c r="A729" s="17">
        <v>728.0</v>
      </c>
      <c r="B729" s="44" t="str">
        <f>hyperlink("https://drive.google.com/uc?export=view&amp;id=1HDrngWOd3RIYbFaYWF0oYrgpcpVoVjNE",image("https://drive.google.com/thumbnail?id=1HDrngWOd3RIYbFaYWF0oYrgpcpVoVjNE"))</f>
        <v/>
      </c>
      <c r="C729" s="45" t="s">
        <v>1350</v>
      </c>
      <c r="D729" s="45" t="s">
        <v>1351</v>
      </c>
      <c r="E729" s="17">
        <v>0.0</v>
      </c>
      <c r="F729" s="21">
        <v>0.0</v>
      </c>
      <c r="G729" s="45"/>
    </row>
    <row r="730" ht="187.5" customHeight="1">
      <c r="A730" s="39">
        <v>729.0</v>
      </c>
      <c r="B730" s="44" t="str">
        <f>hyperlink("https://drive.google.com/uc?export=view&amp;id=1ffosKTrMzTVEYxos2lSFzNR1c73wekxR",image("https://drive.google.com/thumbnail?id=1ffosKTrMzTVEYxos2lSFzNR1c73wekxR"))</f>
        <v/>
      </c>
      <c r="C730" s="45" t="s">
        <v>1352</v>
      </c>
      <c r="D730" s="45" t="s">
        <v>1353</v>
      </c>
      <c r="E730" s="17">
        <v>0.0</v>
      </c>
      <c r="F730" s="21">
        <v>0.0</v>
      </c>
      <c r="G730" s="45"/>
    </row>
    <row r="731" ht="187.5" customHeight="1">
      <c r="A731" s="17">
        <v>730.0</v>
      </c>
      <c r="B731" s="44" t="str">
        <f>hyperlink("https://drive.google.com/uc?export=view&amp;id=1T37Wp85bFk344Nzr8gxGrkp4zTOnP2lw",image("https://drive.google.com/thumbnail?id=1T37Wp85bFk344Nzr8gxGrkp4zTOnP2lw"))</f>
        <v/>
      </c>
      <c r="C731" s="45" t="s">
        <v>1354</v>
      </c>
      <c r="D731" s="45" t="s">
        <v>1355</v>
      </c>
      <c r="E731" s="17">
        <v>0.0</v>
      </c>
      <c r="F731" s="21">
        <v>0.0</v>
      </c>
      <c r="G731" s="45"/>
    </row>
    <row r="732" ht="187.5" customHeight="1">
      <c r="A732" s="39">
        <v>731.0</v>
      </c>
      <c r="B732" s="44" t="str">
        <f>hyperlink("https://drive.google.com/uc?export=view&amp;id=142mGu_XtrXRCvSNVrVlXyB69hTj2Xyee",image("https://drive.google.com/thumbnail?id=142mGu_XtrXRCvSNVrVlXyB69hTj2Xyee"))</f>
        <v/>
      </c>
      <c r="C732" s="45" t="s">
        <v>1356</v>
      </c>
      <c r="D732" s="45" t="s">
        <v>1357</v>
      </c>
      <c r="E732" s="17">
        <v>2.0</v>
      </c>
      <c r="F732" s="21">
        <v>1.0</v>
      </c>
      <c r="G732" s="45"/>
    </row>
    <row r="733" ht="187.5" customHeight="1">
      <c r="A733" s="17">
        <v>732.0</v>
      </c>
      <c r="B733" s="44" t="str">
        <f>hyperlink("https://drive.google.com/uc?export=view&amp;id=1rkSa1MiAUzbV0oOo3PRxWMwaHz47VKBE",image("https://drive.google.com/thumbnail?id=1rkSa1MiAUzbV0oOo3PRxWMwaHz47VKBE"))</f>
        <v/>
      </c>
      <c r="C733" s="45" t="s">
        <v>1358</v>
      </c>
      <c r="D733" s="45" t="s">
        <v>1359</v>
      </c>
      <c r="E733" s="17">
        <v>1.0</v>
      </c>
      <c r="F733" s="21">
        <v>0.0</v>
      </c>
      <c r="G733" s="45"/>
    </row>
    <row r="734" ht="187.5" customHeight="1">
      <c r="A734" s="39">
        <v>733.0</v>
      </c>
      <c r="B734" s="44" t="str">
        <f>hyperlink("https://drive.google.com/uc?export=view&amp;id=1BbsJhru3zelflPNFUTcWbxViv6upLcSO",image("https://drive.google.com/thumbnail?id=1BbsJhru3zelflPNFUTcWbxViv6upLcSO"))</f>
        <v/>
      </c>
      <c r="C734" s="45" t="s">
        <v>1360</v>
      </c>
      <c r="D734" s="45" t="s">
        <v>1361</v>
      </c>
      <c r="E734" s="17">
        <v>2.0</v>
      </c>
      <c r="F734" s="21">
        <v>1.0</v>
      </c>
      <c r="G734" s="45"/>
    </row>
    <row r="735" ht="187.5" customHeight="1">
      <c r="A735" s="17">
        <v>734.0</v>
      </c>
      <c r="B735" s="44" t="str">
        <f>hyperlink("https://drive.google.com/uc?export=view&amp;id=1a-U2oulZLe9Bh4XCOXSHVqJp_8kJDHzx",image("https://drive.google.com/thumbnail?id=1a-U2oulZLe9Bh4XCOXSHVqJp_8kJDHzx"))</f>
        <v/>
      </c>
      <c r="C735" s="45" t="s">
        <v>737</v>
      </c>
      <c r="D735" s="45" t="s">
        <v>738</v>
      </c>
      <c r="E735" s="17">
        <v>1.0</v>
      </c>
      <c r="F735" s="21">
        <v>1.0</v>
      </c>
      <c r="G735" s="45"/>
    </row>
    <row r="736" ht="187.5" customHeight="1">
      <c r="A736" s="39">
        <v>735.0</v>
      </c>
      <c r="B736" s="44" t="str">
        <f>hyperlink("https://drive.google.com/uc?export=view&amp;id=1ez9yJxN0XY7lXux8dNGk7oYjt2vPxF1C",image("https://drive.google.com/thumbnail?id=1ez9yJxN0XY7lXux8dNGk7oYjt2vPxF1C"))</f>
        <v/>
      </c>
      <c r="C736" s="45" t="s">
        <v>1362</v>
      </c>
      <c r="D736" s="45" t="s">
        <v>1363</v>
      </c>
      <c r="E736" s="17">
        <v>0.0</v>
      </c>
      <c r="F736" s="21">
        <v>1.0</v>
      </c>
      <c r="G736" s="45"/>
    </row>
    <row r="737" ht="187.5" customHeight="1">
      <c r="A737" s="17">
        <v>736.0</v>
      </c>
      <c r="B737" s="44" t="str">
        <f>hyperlink("https://drive.google.com/uc?export=view&amp;id=1XLEUAlssnbatLEgEg3fTjAbWZMKzRTu0",image("https://drive.google.com/thumbnail?id=1XLEUAlssnbatLEgEg3fTjAbWZMKzRTu0"))</f>
        <v/>
      </c>
      <c r="C737" s="45" t="s">
        <v>1364</v>
      </c>
      <c r="D737" s="45" t="s">
        <v>47</v>
      </c>
      <c r="E737" s="17">
        <v>0.0</v>
      </c>
      <c r="F737" s="21">
        <v>1.0</v>
      </c>
      <c r="G737" s="45"/>
    </row>
    <row r="738" ht="187.5" customHeight="1">
      <c r="A738" s="39">
        <v>737.0</v>
      </c>
      <c r="B738" s="44" t="str">
        <f>hyperlink("https://drive.google.com/uc?export=view&amp;id=1uh9p52lP0zFVEnzFdq-BxjGymM5XKdAW",image("https://drive.google.com/thumbnail?id=1uh9p52lP0zFVEnzFdq-BxjGymM5XKdAW"))</f>
        <v/>
      </c>
      <c r="C738" s="45" t="s">
        <v>1365</v>
      </c>
      <c r="D738" s="45" t="s">
        <v>1366</v>
      </c>
      <c r="E738" s="17">
        <v>2.0</v>
      </c>
      <c r="F738" s="21">
        <v>0.0</v>
      </c>
      <c r="G738" s="45"/>
    </row>
    <row r="739" ht="187.5" customHeight="1">
      <c r="A739" s="17">
        <v>738.0</v>
      </c>
      <c r="B739" s="44" t="str">
        <f>hyperlink("https://drive.google.com/uc?export=view&amp;id=1KlOJsQKjPieIadF_1rhUpCshiR5OXZwB",image("https://drive.google.com/thumbnail?id=1KlOJsQKjPieIadF_1rhUpCshiR5OXZwB"))</f>
        <v/>
      </c>
      <c r="C739" s="45" t="s">
        <v>1367</v>
      </c>
      <c r="D739" s="45" t="s">
        <v>1368</v>
      </c>
      <c r="E739" s="17">
        <v>3.0</v>
      </c>
      <c r="F739" s="21">
        <v>2.0</v>
      </c>
      <c r="G739" s="45"/>
    </row>
    <row r="740" ht="187.5" customHeight="1">
      <c r="A740" s="39">
        <v>739.0</v>
      </c>
      <c r="B740" s="44" t="str">
        <f>hyperlink("https://drive.google.com/uc?export=view&amp;id=1Pkjs_xLY5PtWVaR2HsAGj1CNwO1Rw8aG",image("https://drive.google.com/thumbnail?id=1Pkjs_xLY5PtWVaR2HsAGj1CNwO1Rw8aG"))</f>
        <v/>
      </c>
      <c r="C740" s="45" t="s">
        <v>1369</v>
      </c>
      <c r="D740" s="45" t="s">
        <v>1370</v>
      </c>
      <c r="E740" s="17">
        <v>1.0</v>
      </c>
      <c r="F740" s="21">
        <v>0.0</v>
      </c>
      <c r="G740" s="45"/>
    </row>
    <row r="741" ht="187.5" customHeight="1">
      <c r="A741" s="17">
        <v>740.0</v>
      </c>
      <c r="B741" s="44" t="str">
        <f>hyperlink("https://drive.google.com/uc?export=view&amp;id=1vF4qoW48WGYK0w1pZj2idcOXpbW3CGQc",image("https://drive.google.com/thumbnail?id=1vF4qoW48WGYK0w1pZj2idcOXpbW3CGQc"))</f>
        <v/>
      </c>
      <c r="C741" s="45" t="s">
        <v>1371</v>
      </c>
      <c r="D741" s="45" t="s">
        <v>1372</v>
      </c>
      <c r="E741" s="17">
        <v>0.0</v>
      </c>
      <c r="F741" s="21">
        <v>0.0</v>
      </c>
      <c r="G741" s="45"/>
    </row>
    <row r="742" ht="187.5" customHeight="1">
      <c r="A742" s="39">
        <v>741.0</v>
      </c>
      <c r="B742" s="44" t="str">
        <f>hyperlink("https://drive.google.com/uc?export=view&amp;id=1A8CP_pFrTytiz8S4wvooSjhhzGo80F9N",image("https://drive.google.com/thumbnail?id=1A8CP_pFrTytiz8S4wvooSjhhzGo80F9N"))</f>
        <v/>
      </c>
      <c r="C742" s="45" t="s">
        <v>1373</v>
      </c>
      <c r="D742" s="45" t="s">
        <v>1374</v>
      </c>
      <c r="E742" s="17">
        <v>0.0</v>
      </c>
      <c r="F742" s="21">
        <v>0.0</v>
      </c>
      <c r="G742" s="45"/>
    </row>
    <row r="743" ht="187.5" customHeight="1">
      <c r="A743" s="17">
        <v>742.0</v>
      </c>
      <c r="B743" s="44" t="str">
        <f>hyperlink("https://drive.google.com/uc?export=view&amp;id=1S-WT69QYM9hddD0BojY8DVqRjVMHF-gC",image("https://drive.google.com/thumbnail?id=1S-WT69QYM9hddD0BojY8DVqRjVMHF-gC"))</f>
        <v/>
      </c>
      <c r="C743" s="45" t="s">
        <v>1375</v>
      </c>
      <c r="D743" s="45" t="s">
        <v>404</v>
      </c>
      <c r="E743" s="17">
        <v>2.0</v>
      </c>
      <c r="F743" s="21">
        <v>2.0</v>
      </c>
      <c r="G743" s="45"/>
    </row>
    <row r="744" ht="187.5" customHeight="1">
      <c r="A744" s="39">
        <v>743.0</v>
      </c>
      <c r="B744" s="44" t="str">
        <f>hyperlink("https://drive.google.com/uc?export=view&amp;id=1sDJ2Eafc_R7iDDq5aYHDCc5DAU7L5Sa5",image("https://drive.google.com/thumbnail?id=1sDJ2Eafc_R7iDDq5aYHDCc5DAU7L5Sa5"))</f>
        <v/>
      </c>
      <c r="C744" s="45" t="s">
        <v>1376</v>
      </c>
      <c r="D744" s="45" t="s">
        <v>1377</v>
      </c>
      <c r="E744" s="17">
        <v>0.0</v>
      </c>
      <c r="F744" s="21">
        <v>0.0</v>
      </c>
      <c r="G744" s="45"/>
    </row>
    <row r="745" ht="187.5" customHeight="1">
      <c r="A745" s="17">
        <v>744.0</v>
      </c>
      <c r="B745" s="44" t="str">
        <f>hyperlink("https://drive.google.com/uc?export=view&amp;id=1I2NPjP-Y7VfZNNpwWiusBeggZ3BZir6w",image("https://drive.google.com/thumbnail?id=1I2NPjP-Y7VfZNNpwWiusBeggZ3BZir6w"))</f>
        <v/>
      </c>
      <c r="C745" s="45" t="s">
        <v>1378</v>
      </c>
      <c r="D745" s="45" t="s">
        <v>1379</v>
      </c>
      <c r="E745" s="17">
        <v>0.0</v>
      </c>
      <c r="F745" s="21">
        <v>0.0</v>
      </c>
      <c r="G745" s="45"/>
    </row>
    <row r="746" ht="187.5" customHeight="1">
      <c r="A746" s="39">
        <v>745.0</v>
      </c>
      <c r="B746" s="44" t="str">
        <f>hyperlink("https://drive.google.com/uc?export=view&amp;id=1-LKRqfWwBe4R60Hw5ns-GeIT_YHoDDHb",image("https://drive.google.com/thumbnail?id=1-LKRqfWwBe4R60Hw5ns-GeIT_YHoDDHb"))</f>
        <v/>
      </c>
      <c r="C746" s="45" t="s">
        <v>1380</v>
      </c>
      <c r="D746" s="45" t="s">
        <v>1381</v>
      </c>
      <c r="E746" s="17">
        <v>1.0</v>
      </c>
      <c r="F746" s="21">
        <v>0.0</v>
      </c>
      <c r="G746" s="45"/>
    </row>
    <row r="747" ht="187.5" customHeight="1">
      <c r="A747" s="17">
        <v>746.0</v>
      </c>
      <c r="B747" s="44" t="str">
        <f>hyperlink("https://drive.google.com/uc?export=view&amp;id=1kZ2u7dxc5kFZvt1o-joS3wq0G-X5Jfn7",image("https://drive.google.com/thumbnail?id=1kZ2u7dxc5kFZvt1o-joS3wq0G-X5Jfn7"))</f>
        <v/>
      </c>
      <c r="C747" s="45" t="s">
        <v>1382</v>
      </c>
      <c r="D747" s="45" t="s">
        <v>1383</v>
      </c>
      <c r="E747" s="17">
        <v>1.0</v>
      </c>
      <c r="F747" s="21">
        <v>2.0</v>
      </c>
      <c r="G747" s="45"/>
    </row>
    <row r="748" ht="187.5" customHeight="1">
      <c r="A748" s="39">
        <v>747.0</v>
      </c>
      <c r="B748" s="44" t="str">
        <f>hyperlink("https://drive.google.com/uc?export=view&amp;id=1GVAFZW3RpXyKxsqygM55mXyeewFIA08c",image("https://drive.google.com/thumbnail?id=1GVAFZW3RpXyKxsqygM55mXyeewFIA08c"))</f>
        <v/>
      </c>
      <c r="C748" s="45" t="s">
        <v>1384</v>
      </c>
      <c r="D748" s="45" t="s">
        <v>1385</v>
      </c>
      <c r="E748" s="17">
        <v>1.0</v>
      </c>
      <c r="F748" s="21">
        <v>1.0</v>
      </c>
      <c r="G748" s="45"/>
    </row>
    <row r="749" ht="187.5" customHeight="1">
      <c r="A749" s="17">
        <v>748.0</v>
      </c>
      <c r="B749" s="44" t="str">
        <f>hyperlink("https://drive.google.com/uc?export=view&amp;id=1cozOKcOrgtXwZ6JUv3wlXJWWZ6Ue8BJM",image("https://drive.google.com/thumbnail?id=1cozOKcOrgtXwZ6JUv3wlXJWWZ6Ue8BJM"))</f>
        <v/>
      </c>
      <c r="C749" s="45" t="s">
        <v>1386</v>
      </c>
      <c r="D749" s="45" t="s">
        <v>1387</v>
      </c>
      <c r="E749" s="17">
        <v>0.0</v>
      </c>
      <c r="F749" s="21">
        <v>0.0</v>
      </c>
      <c r="G749" s="45"/>
    </row>
    <row r="750" ht="187.5" customHeight="1">
      <c r="A750" s="39">
        <v>749.0</v>
      </c>
      <c r="B750" s="44" t="str">
        <f>hyperlink("https://drive.google.com/uc?export=view&amp;id=1LpqnZfSj8ZWN3cOpLOfQT1IPX9a5v4bE",image("https://drive.google.com/thumbnail?id=1LpqnZfSj8ZWN3cOpLOfQT1IPX9a5v4bE"))</f>
        <v/>
      </c>
      <c r="C750" s="45" t="s">
        <v>1388</v>
      </c>
      <c r="D750" s="45" t="s">
        <v>1389</v>
      </c>
      <c r="E750" s="17">
        <v>0.0</v>
      </c>
      <c r="F750" s="21">
        <v>0.0</v>
      </c>
      <c r="G750" s="45"/>
    </row>
    <row r="751" ht="187.5" customHeight="1">
      <c r="A751" s="17">
        <v>750.0</v>
      </c>
      <c r="B751" s="44" t="str">
        <f>hyperlink("https://drive.google.com/uc?export=view&amp;id=1IQEzre8bVMU0O_SXm8kjiEHfrHzCoXJL",image("https://drive.google.com/thumbnail?id=1IQEzre8bVMU0O_SXm8kjiEHfrHzCoXJL"))</f>
        <v/>
      </c>
      <c r="C751" s="45" t="s">
        <v>1390</v>
      </c>
      <c r="D751" s="45" t="s">
        <v>822</v>
      </c>
      <c r="E751" s="17">
        <v>0.0</v>
      </c>
      <c r="F751" s="21">
        <v>0.0</v>
      </c>
      <c r="G751" s="45"/>
    </row>
    <row r="752" ht="187.5" customHeight="1">
      <c r="A752" s="39">
        <v>751.0</v>
      </c>
      <c r="B752" s="44" t="str">
        <f>hyperlink("https://drive.google.com/uc?export=view&amp;id=1WBsXY-PiOHbtk_ndyrLMEtfDwEhT6lTF",image("https://drive.google.com/thumbnail?id=1WBsXY-PiOHbtk_ndyrLMEtfDwEhT6lTF"))</f>
        <v/>
      </c>
      <c r="C752" s="45" t="s">
        <v>1391</v>
      </c>
      <c r="D752" s="45" t="s">
        <v>1392</v>
      </c>
      <c r="E752" s="17">
        <v>0.0</v>
      </c>
      <c r="F752" s="21">
        <v>0.0</v>
      </c>
      <c r="G752" s="45"/>
    </row>
    <row r="753" ht="187.5" customHeight="1">
      <c r="A753" s="17">
        <v>752.0</v>
      </c>
      <c r="B753" s="44" t="str">
        <f>hyperlink("https://drive.google.com/uc?export=view&amp;id=1yNmeeKrIPCwfT6gEON8Jnpj6GIbd89pE",image("https://drive.google.com/thumbnail?id=1yNmeeKrIPCwfT6gEON8Jnpj6GIbd89pE"))</f>
        <v/>
      </c>
      <c r="C753" s="45" t="s">
        <v>1393</v>
      </c>
      <c r="D753" s="45" t="s">
        <v>1394</v>
      </c>
      <c r="E753" s="17">
        <v>2.0</v>
      </c>
      <c r="F753" s="21">
        <v>3.0</v>
      </c>
      <c r="G753" s="45"/>
    </row>
    <row r="754" ht="187.5" customHeight="1">
      <c r="A754" s="39">
        <v>753.0</v>
      </c>
      <c r="B754" s="44" t="str">
        <f>hyperlink("https://drive.google.com/uc?export=view&amp;id=1wtbpdhhckImM_Gz1H8JHYBF7nV7GJrzs",image("https://drive.google.com/thumbnail?id=1wtbpdhhckImM_Gz1H8JHYBF7nV7GJrzs"))</f>
        <v/>
      </c>
      <c r="C754" s="45" t="s">
        <v>1395</v>
      </c>
      <c r="D754" s="45" t="s">
        <v>1396</v>
      </c>
      <c r="E754" s="17">
        <v>1.0</v>
      </c>
      <c r="F754" s="21">
        <v>3.0</v>
      </c>
      <c r="G754" s="45"/>
    </row>
    <row r="755" ht="187.5" customHeight="1">
      <c r="A755" s="17">
        <v>754.0</v>
      </c>
      <c r="B755" s="44" t="str">
        <f>hyperlink("https://drive.google.com/uc?export=view&amp;id=1juf_TKIQDb8HyaAQoMquux1WbuqYcE9B",image("https://drive.google.com/thumbnail?id=1juf_TKIQDb8HyaAQoMquux1WbuqYcE9B"))</f>
        <v/>
      </c>
      <c r="C755" s="45" t="s">
        <v>1397</v>
      </c>
      <c r="D755" s="45" t="s">
        <v>1398</v>
      </c>
      <c r="E755" s="17">
        <v>0.0</v>
      </c>
      <c r="F755" s="21">
        <v>0.0</v>
      </c>
      <c r="G755" s="45"/>
    </row>
    <row r="756" ht="187.5" customHeight="1">
      <c r="A756" s="39">
        <v>755.0</v>
      </c>
      <c r="B756" s="44" t="str">
        <f>hyperlink("https://drive.google.com/uc?export=view&amp;id=1nQcuzd-FSDvxRP0qvrb-XeqxZveWv4xw",image("https://drive.google.com/thumbnail?id=1nQcuzd-FSDvxRP0qvrb-XeqxZveWv4xw"))</f>
        <v/>
      </c>
      <c r="C756" s="45" t="s">
        <v>1399</v>
      </c>
      <c r="D756" s="45" t="s">
        <v>481</v>
      </c>
      <c r="E756" s="17">
        <v>0.0</v>
      </c>
      <c r="F756" s="21">
        <v>0.0</v>
      </c>
      <c r="G756" s="45"/>
    </row>
    <row r="757" ht="187.5" customHeight="1">
      <c r="A757" s="17">
        <v>756.0</v>
      </c>
      <c r="B757" s="44" t="str">
        <f>hyperlink("https://drive.google.com/uc?export=view&amp;id=1YrM9mjS7FLQxD0t5LgilXlyyCCTqHu9O",image("https://drive.google.com/thumbnail?id=1YrM9mjS7FLQxD0t5LgilXlyyCCTqHu9O"))</f>
        <v/>
      </c>
      <c r="C757" s="45" t="s">
        <v>1400</v>
      </c>
      <c r="D757" s="45" t="s">
        <v>1401</v>
      </c>
      <c r="E757" s="17">
        <v>0.0</v>
      </c>
      <c r="F757" s="21">
        <v>0.0</v>
      </c>
      <c r="G757" s="45"/>
    </row>
    <row r="758" ht="187.5" customHeight="1">
      <c r="A758" s="39">
        <v>757.0</v>
      </c>
      <c r="B758" s="44" t="str">
        <f>hyperlink("https://drive.google.com/uc?export=view&amp;id=17kpHwaVXIqwrt8Mfsk9mZxOd6ihvO_1k",image("https://drive.google.com/thumbnail?id=17kpHwaVXIqwrt8Mfsk9mZxOd6ihvO_1k"))</f>
        <v/>
      </c>
      <c r="C758" s="45" t="s">
        <v>1402</v>
      </c>
      <c r="D758" s="45" t="s">
        <v>971</v>
      </c>
      <c r="E758" s="17">
        <v>0.0</v>
      </c>
      <c r="F758" s="21">
        <v>0.0</v>
      </c>
      <c r="G758" s="45"/>
    </row>
    <row r="759" ht="187.5" customHeight="1">
      <c r="A759" s="17">
        <v>758.0</v>
      </c>
      <c r="B759" s="44" t="str">
        <f>hyperlink("https://drive.google.com/uc?export=view&amp;id=1btoXaUgw-ztMYSOmRr4PvVqISTjbrJzf",image("https://drive.google.com/thumbnail?id=1btoXaUgw-ztMYSOmRr4PvVqISTjbrJzf"))</f>
        <v/>
      </c>
      <c r="C759" s="45" t="s">
        <v>1403</v>
      </c>
      <c r="D759" s="45" t="s">
        <v>1404</v>
      </c>
      <c r="E759" s="17">
        <v>0.0</v>
      </c>
      <c r="F759" s="21">
        <v>0.0</v>
      </c>
      <c r="G759" s="45"/>
    </row>
    <row r="760" ht="187.5" customHeight="1">
      <c r="A760" s="39">
        <v>759.0</v>
      </c>
      <c r="B760" s="44" t="str">
        <f>hyperlink("https://drive.google.com/uc?export=view&amp;id=1NU2g0t2dYeDGW1w1Sj7l_qY4o7xe3ZvF",image("https://drive.google.com/thumbnail?id=1NU2g0t2dYeDGW1w1Sj7l_qY4o7xe3ZvF"))</f>
        <v/>
      </c>
      <c r="C760" s="45" t="s">
        <v>1405</v>
      </c>
      <c r="D760" s="45" t="s">
        <v>11</v>
      </c>
      <c r="E760" s="17">
        <v>0.0</v>
      </c>
      <c r="F760" s="21">
        <v>0.0</v>
      </c>
      <c r="G760" s="45"/>
    </row>
    <row r="761" ht="187.5" customHeight="1">
      <c r="A761" s="17">
        <v>760.0</v>
      </c>
      <c r="B761" s="44" t="str">
        <f>hyperlink("https://drive.google.com/uc?export=view&amp;id=1S7ysrELVZ6kPP2txaHxM9dnMVSqZwq9b",image("https://drive.google.com/thumbnail?id=1S7ysrELVZ6kPP2txaHxM9dnMVSqZwq9b"))</f>
        <v/>
      </c>
      <c r="C761" s="45" t="s">
        <v>1406</v>
      </c>
      <c r="D761" s="45" t="s">
        <v>1407</v>
      </c>
      <c r="E761" s="17">
        <v>0.0</v>
      </c>
      <c r="F761" s="21">
        <v>0.0</v>
      </c>
      <c r="G761" s="45"/>
    </row>
    <row r="762" ht="187.5" customHeight="1">
      <c r="A762" s="39">
        <v>761.0</v>
      </c>
      <c r="B762" s="44" t="str">
        <f>hyperlink("https://drive.google.com/uc?export=view&amp;id=19QoWUD5amV-k0iWgCGOqJpVMJQqD8o6v",image("https://drive.google.com/thumbnail?id=19QoWUD5amV-k0iWgCGOqJpVMJQqD8o6v"))</f>
        <v/>
      </c>
      <c r="C762" s="45" t="s">
        <v>1408</v>
      </c>
      <c r="D762" s="45" t="s">
        <v>1409</v>
      </c>
      <c r="E762" s="17">
        <v>1.0</v>
      </c>
      <c r="F762" s="21">
        <v>1.0</v>
      </c>
      <c r="G762" s="45"/>
    </row>
    <row r="763" ht="187.5" customHeight="1">
      <c r="A763" s="17">
        <v>762.0</v>
      </c>
      <c r="B763" s="44" t="str">
        <f>hyperlink("https://drive.google.com/uc?export=view&amp;id=117R7Vc8E87zLpQGjoTjo-lpnefXhOAxK",image("https://drive.google.com/thumbnail?id=117R7Vc8E87zLpQGjoTjo-lpnefXhOAxK"))</f>
        <v/>
      </c>
      <c r="C763" s="45" t="s">
        <v>1410</v>
      </c>
      <c r="D763" s="45" t="s">
        <v>1411</v>
      </c>
      <c r="E763" s="17">
        <v>2.0</v>
      </c>
      <c r="F763" s="21">
        <v>3.0</v>
      </c>
      <c r="G763" s="45"/>
    </row>
    <row r="764" ht="187.5" customHeight="1">
      <c r="A764" s="39">
        <v>763.0</v>
      </c>
      <c r="B764" s="44" t="str">
        <f>hyperlink("https://drive.google.com/uc?export=view&amp;id=1DwuLv4HNiMNgh_e0OBBhtGzh3l4_Rt5k",image("https://drive.google.com/thumbnail?id=1DwuLv4HNiMNgh_e0OBBhtGzh3l4_Rt5k"))</f>
        <v/>
      </c>
      <c r="C764" s="45" t="s">
        <v>1412</v>
      </c>
      <c r="D764" s="45" t="s">
        <v>17</v>
      </c>
      <c r="E764" s="17">
        <v>2.0</v>
      </c>
      <c r="F764" s="21">
        <v>2.0</v>
      </c>
      <c r="G764" s="45"/>
    </row>
    <row r="765" ht="187.5" customHeight="1">
      <c r="A765" s="17">
        <v>764.0</v>
      </c>
      <c r="B765" s="44" t="str">
        <f>hyperlink("https://drive.google.com/uc?export=view&amp;id=104MNlgcUcwVaCRhDw9YnpIG8ZBgtUYPj",image("https://drive.google.com/thumbnail?id=104MNlgcUcwVaCRhDw9YnpIG8ZBgtUYPj"))</f>
        <v/>
      </c>
      <c r="C765" s="45" t="s">
        <v>1413</v>
      </c>
      <c r="D765" s="45" t="s">
        <v>1414</v>
      </c>
      <c r="E765" s="17">
        <v>2.0</v>
      </c>
      <c r="F765" s="21">
        <v>1.0</v>
      </c>
      <c r="G765" s="45"/>
    </row>
    <row r="766" ht="187.5" customHeight="1">
      <c r="A766" s="39">
        <v>765.0</v>
      </c>
      <c r="B766" s="44" t="str">
        <f>hyperlink("https://drive.google.com/uc?export=view&amp;id=1SF-2cPtCLwWNuDTnN_-eptqpFdhzMr5q",image("https://drive.google.com/thumbnail?id=1SF-2cPtCLwWNuDTnN_-eptqpFdhzMr5q"))</f>
        <v/>
      </c>
      <c r="C766" s="45" t="s">
        <v>1415</v>
      </c>
      <c r="D766" s="45" t="s">
        <v>33</v>
      </c>
      <c r="E766" s="17">
        <v>0.0</v>
      </c>
      <c r="F766" s="21">
        <v>0.0</v>
      </c>
      <c r="G766" s="45"/>
    </row>
    <row r="767" ht="187.5" customHeight="1">
      <c r="A767" s="17">
        <v>766.0</v>
      </c>
      <c r="B767" s="44" t="str">
        <f>hyperlink("https://drive.google.com/uc?export=view&amp;id=1Tm2t3aXwqLxcSI8fJqz2mKe_6mA2TNRo",image("https://drive.google.com/thumbnail?id=1Tm2t3aXwqLxcSI8fJqz2mKe_6mA2TNRo"))</f>
        <v/>
      </c>
      <c r="C767" s="45" t="s">
        <v>1416</v>
      </c>
      <c r="D767" s="45" t="s">
        <v>1417</v>
      </c>
      <c r="E767" s="17">
        <v>0.0</v>
      </c>
      <c r="F767" s="21">
        <v>1.0</v>
      </c>
      <c r="G767" s="45"/>
    </row>
    <row r="768" ht="187.5" customHeight="1">
      <c r="A768" s="39">
        <v>767.0</v>
      </c>
      <c r="B768" s="44" t="str">
        <f>hyperlink("https://drive.google.com/uc?export=view&amp;id=16KL6cdKgbJc3s6aipAFdu-3BC-D8MHHJ",image("https://drive.google.com/thumbnail?id=16KL6cdKgbJc3s6aipAFdu-3BC-D8MHHJ"))</f>
        <v/>
      </c>
      <c r="C768" s="45" t="s">
        <v>1418</v>
      </c>
      <c r="D768" s="45" t="s">
        <v>1419</v>
      </c>
      <c r="E768" s="17">
        <v>1.0</v>
      </c>
      <c r="F768" s="21">
        <v>1.0</v>
      </c>
      <c r="G768" s="45"/>
    </row>
    <row r="769" ht="187.5" customHeight="1">
      <c r="A769" s="17">
        <v>768.0</v>
      </c>
      <c r="B769" s="44" t="str">
        <f>hyperlink("https://drive.google.com/uc?export=view&amp;id=17tg5rawO7H9-OYK_f3RD0TwdrTH1oMT7",image("https://drive.google.com/thumbnail?id=17tg5rawO7H9-OYK_f3RD0TwdrTH1oMT7"))</f>
        <v/>
      </c>
      <c r="C769" s="45" t="s">
        <v>1420</v>
      </c>
      <c r="D769" s="45" t="s">
        <v>1421</v>
      </c>
      <c r="E769" s="17">
        <v>0.0</v>
      </c>
      <c r="F769" s="21">
        <v>0.0</v>
      </c>
      <c r="G769" s="45"/>
    </row>
    <row r="770" ht="187.5" customHeight="1">
      <c r="A770" s="39">
        <v>769.0</v>
      </c>
      <c r="B770" s="44" t="str">
        <f>hyperlink("https://drive.google.com/uc?export=view&amp;id=1vJhwyT80kgGNNZzFVdPljQb1EQIBDa2t",image("https://drive.google.com/thumbnail?id=1vJhwyT80kgGNNZzFVdPljQb1EQIBDa2t"))</f>
        <v/>
      </c>
      <c r="C770" s="45" t="s">
        <v>1422</v>
      </c>
      <c r="D770" s="45" t="s">
        <v>1423</v>
      </c>
      <c r="E770" s="17">
        <v>0.0</v>
      </c>
      <c r="F770" s="21">
        <v>0.0</v>
      </c>
      <c r="G770" s="45"/>
    </row>
    <row r="771" ht="187.5" customHeight="1">
      <c r="A771" s="17">
        <v>770.0</v>
      </c>
      <c r="B771" s="44" t="str">
        <f>hyperlink("https://drive.google.com/uc?export=view&amp;id=1skC4voMB7qWdrIS-YuiNhP-of0j67Cmx",image("https://drive.google.com/thumbnail?id=1skC4voMB7qWdrIS-YuiNhP-of0j67Cmx"))</f>
        <v/>
      </c>
      <c r="C771" s="45" t="s">
        <v>1424</v>
      </c>
      <c r="D771" s="45" t="s">
        <v>1425</v>
      </c>
      <c r="E771" s="17">
        <v>2.0</v>
      </c>
      <c r="F771" s="21">
        <v>3.0</v>
      </c>
      <c r="G771" s="45"/>
    </row>
    <row r="772" ht="187.5" customHeight="1">
      <c r="A772" s="39">
        <v>771.0</v>
      </c>
      <c r="B772" s="44" t="str">
        <f>hyperlink("https://drive.google.com/uc?export=view&amp;id=1qezFvKimdfkGs3YX5CbW2L-t7YJKTPCG",image("https://drive.google.com/thumbnail?id=1qezFvKimdfkGs3YX5CbW2L-t7YJKTPCG"))</f>
        <v/>
      </c>
      <c r="C772" s="45" t="s">
        <v>1426</v>
      </c>
      <c r="D772" s="45" t="s">
        <v>1427</v>
      </c>
      <c r="E772" s="17">
        <v>0.0</v>
      </c>
      <c r="F772" s="21">
        <v>1.0</v>
      </c>
      <c r="G772" s="45"/>
    </row>
    <row r="773" ht="187.5" customHeight="1">
      <c r="A773" s="17">
        <v>772.0</v>
      </c>
      <c r="B773" s="44" t="str">
        <f>hyperlink("https://drive.google.com/uc?export=view&amp;id=1c5WKuvy1q5X75FOO4TzThJrqYJtzPkte",image("https://drive.google.com/thumbnail?id=1c5WKuvy1q5X75FOO4TzThJrqYJtzPkte"))</f>
        <v/>
      </c>
      <c r="C773" s="45" t="s">
        <v>1428</v>
      </c>
      <c r="D773" s="45" t="s">
        <v>1429</v>
      </c>
      <c r="E773" s="17">
        <v>2.0</v>
      </c>
      <c r="F773" s="21">
        <v>3.0</v>
      </c>
      <c r="G773" s="45"/>
    </row>
    <row r="774" ht="187.5" customHeight="1">
      <c r="A774" s="39">
        <v>773.0</v>
      </c>
      <c r="B774" s="44" t="str">
        <f>hyperlink("https://drive.google.com/uc?export=view&amp;id=1XDmZTqSEM3jE1Ii1NG0BdWFQj0T23zQ7",image("https://drive.google.com/thumbnail?id=1XDmZTqSEM3jE1Ii1NG0BdWFQj0T23zQ7"))</f>
        <v/>
      </c>
      <c r="C774" s="45" t="s">
        <v>1430</v>
      </c>
      <c r="D774" s="45" t="s">
        <v>1431</v>
      </c>
      <c r="E774" s="17">
        <v>2.0</v>
      </c>
      <c r="F774" s="21">
        <v>3.0</v>
      </c>
      <c r="G774" s="45"/>
    </row>
    <row r="775" ht="187.5" customHeight="1">
      <c r="A775" s="17">
        <v>774.0</v>
      </c>
      <c r="B775" s="44" t="str">
        <f>hyperlink("https://drive.google.com/uc?export=view&amp;id=1_JEqMvY8lJhVytBeXv7M3TGnqUvriKJM",image("https://drive.google.com/thumbnail?id=1_JEqMvY8lJhVytBeXv7M3TGnqUvriKJM"))</f>
        <v/>
      </c>
      <c r="C775" s="45" t="s">
        <v>1432</v>
      </c>
      <c r="D775" s="45" t="s">
        <v>1433</v>
      </c>
      <c r="E775" s="17">
        <v>0.0</v>
      </c>
      <c r="F775" s="21">
        <v>0.0</v>
      </c>
      <c r="G775" s="45"/>
    </row>
    <row r="776" ht="187.5" customHeight="1">
      <c r="A776" s="39">
        <v>775.0</v>
      </c>
      <c r="B776" s="44" t="str">
        <f>hyperlink("https://drive.google.com/uc?export=view&amp;id=1mvSX9EXzzDvuIlXGvZ0ERx9-GNHX662E",image("https://drive.google.com/thumbnail?id=1mvSX9EXzzDvuIlXGvZ0ERx9-GNHX662E"))</f>
        <v/>
      </c>
      <c r="C776" s="45" t="s">
        <v>1434</v>
      </c>
      <c r="D776" s="45" t="s">
        <v>1435</v>
      </c>
      <c r="E776" s="17">
        <v>0.0</v>
      </c>
      <c r="F776" s="21">
        <v>2.0</v>
      </c>
      <c r="G776" s="45"/>
    </row>
    <row r="777" ht="187.5" customHeight="1">
      <c r="A777" s="17">
        <v>776.0</v>
      </c>
      <c r="B777" s="44" t="str">
        <f>hyperlink("https://drive.google.com/uc?export=view&amp;id=1DMs3Mssd3jTLmktfGtW9viWIO0t-HEBV",image("https://drive.google.com/thumbnail?id=1DMs3Mssd3jTLmktfGtW9viWIO0t-HEBV"))</f>
        <v/>
      </c>
      <c r="C777" s="45" t="s">
        <v>1436</v>
      </c>
      <c r="D777" s="45" t="s">
        <v>146</v>
      </c>
      <c r="E777" s="17">
        <v>0.0</v>
      </c>
      <c r="F777" s="21">
        <v>0.0</v>
      </c>
      <c r="G777" s="45"/>
    </row>
    <row r="778" ht="187.5" customHeight="1">
      <c r="A778" s="39">
        <v>777.0</v>
      </c>
      <c r="B778" s="44" t="str">
        <f>hyperlink("https://drive.google.com/uc?export=view&amp;id=1-LjcrXHosawD-otSq72WSSNsfv6jjyVL",image("https://drive.google.com/thumbnail?id=1-LjcrXHosawD-otSq72WSSNsfv6jjyVL"))</f>
        <v/>
      </c>
      <c r="C778" s="45" t="s">
        <v>1437</v>
      </c>
      <c r="D778" s="45" t="s">
        <v>909</v>
      </c>
      <c r="E778" s="17">
        <v>0.0</v>
      </c>
      <c r="F778" s="21">
        <v>0.0</v>
      </c>
      <c r="G778" s="45"/>
    </row>
    <row r="779" ht="187.5" customHeight="1">
      <c r="A779" s="17">
        <v>778.0</v>
      </c>
      <c r="B779" s="44" t="str">
        <f>hyperlink("https://drive.google.com/uc?export=view&amp;id=1tY_5nip_wIg4bwL8ylhN6_iFKgPcDsF9",image("https://drive.google.com/thumbnail?id=1tY_5nip_wIg4bwL8ylhN6_iFKgPcDsF9"))</f>
        <v/>
      </c>
      <c r="C779" s="45" t="s">
        <v>1438</v>
      </c>
      <c r="D779" s="45" t="s">
        <v>477</v>
      </c>
      <c r="E779" s="17">
        <v>0.0</v>
      </c>
      <c r="F779" s="21">
        <v>0.0</v>
      </c>
      <c r="G779" s="45"/>
    </row>
    <row r="780" ht="187.5" customHeight="1">
      <c r="A780" s="39">
        <v>779.0</v>
      </c>
      <c r="B780" s="44" t="str">
        <f>hyperlink("https://drive.google.com/uc?export=view&amp;id=15jIhZy8K_v1ynasE968TP0K_nH3nL6ro",image("https://drive.google.com/thumbnail?id=15jIhZy8K_v1ynasE968TP0K_nH3nL6ro"))</f>
        <v/>
      </c>
      <c r="C780" s="45" t="s">
        <v>1439</v>
      </c>
      <c r="D780" s="45" t="s">
        <v>1440</v>
      </c>
      <c r="E780" s="17">
        <v>1.0</v>
      </c>
      <c r="F780" s="21">
        <v>1.0</v>
      </c>
      <c r="G780" s="45"/>
    </row>
    <row r="781" ht="187.5" customHeight="1">
      <c r="A781" s="17">
        <v>780.0</v>
      </c>
      <c r="B781" s="44" t="str">
        <f>hyperlink("https://drive.google.com/uc?export=view&amp;id=13pKUCzd6zq8vngR3o6PZA0fBVjy6p41y",image("https://drive.google.com/thumbnail?id=13pKUCzd6zq8vngR3o6PZA0fBVjy6p41y"))</f>
        <v/>
      </c>
      <c r="C781" s="45" t="s">
        <v>1441</v>
      </c>
      <c r="D781" s="45" t="s">
        <v>492</v>
      </c>
      <c r="E781" s="17">
        <v>1.0</v>
      </c>
      <c r="F781" s="21">
        <v>0.0</v>
      </c>
      <c r="G781" s="45"/>
    </row>
    <row r="782" ht="187.5" customHeight="1">
      <c r="A782" s="39">
        <v>781.0</v>
      </c>
      <c r="B782" s="44" t="str">
        <f>hyperlink("https://drive.google.com/uc?export=view&amp;id=117hoyqha6I2av3xjAnxsOYHnm2fttx-p",image("https://drive.google.com/thumbnail?id=117hoyqha6I2av3xjAnxsOYHnm2fttx-p"))</f>
        <v/>
      </c>
      <c r="C782" s="45" t="s">
        <v>1442</v>
      </c>
      <c r="D782" s="45" t="s">
        <v>1443</v>
      </c>
      <c r="E782" s="17">
        <v>0.0</v>
      </c>
      <c r="F782" s="21">
        <v>0.0</v>
      </c>
      <c r="G782" s="45"/>
    </row>
    <row r="783" ht="187.5" customHeight="1">
      <c r="A783" s="17">
        <v>782.0</v>
      </c>
      <c r="B783" s="44" t="str">
        <f>hyperlink("https://drive.google.com/uc?export=view&amp;id=1-Cf1l4PbVQ1gk_GmCKPkIIETbLL0HEpa",image("https://drive.google.com/thumbnail?id=1-Cf1l4PbVQ1gk_GmCKPkIIETbLL0HEpa"))</f>
        <v/>
      </c>
      <c r="C783" s="45" t="s">
        <v>1444</v>
      </c>
      <c r="D783" s="45" t="s">
        <v>1445</v>
      </c>
      <c r="E783" s="17">
        <v>0.0</v>
      </c>
      <c r="F783" s="21">
        <v>0.0</v>
      </c>
      <c r="G783" s="45"/>
    </row>
    <row r="784" ht="187.5" customHeight="1">
      <c r="A784" s="39">
        <v>783.0</v>
      </c>
      <c r="B784" s="44" t="str">
        <f>hyperlink("https://drive.google.com/uc?export=view&amp;id=1aOhtX0GAVTEYX7qEaZGqyhCUmGXLlwxt",image("https://drive.google.com/thumbnail?id=1aOhtX0GAVTEYX7qEaZGqyhCUmGXLlwxt"))</f>
        <v/>
      </c>
      <c r="C784" s="45" t="s">
        <v>1446</v>
      </c>
      <c r="D784" s="45" t="s">
        <v>1447</v>
      </c>
      <c r="E784" s="17">
        <v>0.0</v>
      </c>
      <c r="F784" s="21">
        <v>0.0</v>
      </c>
      <c r="G784" s="45"/>
    </row>
    <row r="785" ht="187.5" customHeight="1">
      <c r="A785" s="17">
        <v>784.0</v>
      </c>
      <c r="B785" s="44" t="str">
        <f>hyperlink("https://drive.google.com/uc?export=view&amp;id=1_3cCw1kUl7JCDd9AiiYKf-E9VyDK9QOy",image("https://drive.google.com/thumbnail?id=1_3cCw1kUl7JCDd9AiiYKf-E9VyDK9QOy"))</f>
        <v/>
      </c>
      <c r="C785" s="45" t="s">
        <v>1448</v>
      </c>
      <c r="D785" s="45" t="s">
        <v>1449</v>
      </c>
      <c r="E785" s="17">
        <v>2.0</v>
      </c>
      <c r="F785" s="21">
        <v>2.0</v>
      </c>
      <c r="G785" s="45"/>
    </row>
    <row r="786" ht="187.5" customHeight="1">
      <c r="A786" s="39">
        <v>785.0</v>
      </c>
      <c r="B786" s="44" t="str">
        <f>hyperlink("https://drive.google.com/uc?export=view&amp;id=1gCyXMzrurnC4rP-NsKxbBg9bkw_z_J7z",image("https://drive.google.com/thumbnail?id=1gCyXMzrurnC4rP-NsKxbBg9bkw_z_J7z"))</f>
        <v/>
      </c>
      <c r="C786" s="45" t="s">
        <v>1450</v>
      </c>
      <c r="D786" s="45" t="s">
        <v>1451</v>
      </c>
      <c r="E786" s="17">
        <v>0.0</v>
      </c>
      <c r="F786" s="21">
        <v>0.0</v>
      </c>
      <c r="G786" s="45"/>
    </row>
    <row r="787" ht="187.5" customHeight="1">
      <c r="A787" s="17">
        <v>786.0</v>
      </c>
      <c r="B787" s="44" t="str">
        <f>hyperlink("https://drive.google.com/uc?export=view&amp;id=1y1dmM-uAEWv9mqbl9pxvyuk8FXWNvpzC",image("https://drive.google.com/thumbnail?id=1y1dmM-uAEWv9mqbl9pxvyuk8FXWNvpzC"))</f>
        <v/>
      </c>
      <c r="C787" s="45" t="s">
        <v>1452</v>
      </c>
      <c r="D787" s="45" t="s">
        <v>218</v>
      </c>
      <c r="E787" s="17">
        <v>0.0</v>
      </c>
      <c r="F787" s="21">
        <v>0.0</v>
      </c>
      <c r="G787" s="45"/>
    </row>
    <row r="788" ht="187.5" customHeight="1">
      <c r="A788" s="39">
        <v>787.0</v>
      </c>
      <c r="B788" s="44" t="str">
        <f>hyperlink("https://drive.google.com/uc?export=view&amp;id=1KT_-dzz8Svx48B7dDoeF5W-hvUDZdS_v",image("https://drive.google.com/thumbnail?id=1KT_-dzz8Svx48B7dDoeF5W-hvUDZdS_v"))</f>
        <v/>
      </c>
      <c r="C788" s="45" t="s">
        <v>1453</v>
      </c>
      <c r="D788" s="45" t="s">
        <v>264</v>
      </c>
      <c r="E788" s="17">
        <v>2.0</v>
      </c>
      <c r="F788" s="21">
        <v>0.0</v>
      </c>
      <c r="G788" s="45"/>
    </row>
    <row r="789" ht="187.5" customHeight="1">
      <c r="A789" s="17">
        <v>788.0</v>
      </c>
      <c r="B789" s="44" t="str">
        <f>hyperlink("https://drive.google.com/uc?export=view&amp;id=13oOLDEuM7xLowzGQDT2WCQPPGwweysK0",image("https://drive.google.com/thumbnail?id=13oOLDEuM7xLowzGQDT2WCQPPGwweysK0"))</f>
        <v/>
      </c>
      <c r="C789" s="45" t="s">
        <v>1454</v>
      </c>
      <c r="D789" s="45" t="s">
        <v>1455</v>
      </c>
      <c r="E789" s="17">
        <v>1.0</v>
      </c>
      <c r="F789" s="21">
        <v>1.0</v>
      </c>
      <c r="G789" s="45"/>
    </row>
    <row r="790" ht="187.5" customHeight="1">
      <c r="A790" s="39">
        <v>789.0</v>
      </c>
      <c r="B790" s="44" t="str">
        <f>hyperlink("https://drive.google.com/uc?export=view&amp;id=1VJugnfyFOXtQQZ9fTNyO0-8oR3mXkyL1",image("https://drive.google.com/thumbnail?id=1VJugnfyFOXtQQZ9fTNyO0-8oR3mXkyL1"))</f>
        <v/>
      </c>
      <c r="C790" s="45" t="s">
        <v>1456</v>
      </c>
      <c r="D790" s="45" t="s">
        <v>1457</v>
      </c>
      <c r="E790" s="17">
        <v>0.0</v>
      </c>
      <c r="F790" s="21">
        <v>0.0</v>
      </c>
      <c r="G790" s="45"/>
    </row>
    <row r="791" ht="187.5" customHeight="1">
      <c r="A791" s="17">
        <v>790.0</v>
      </c>
      <c r="B791" s="44" t="str">
        <f>hyperlink("https://drive.google.com/uc?export=view&amp;id=10viYCNWncRdSQzUjG5syBQPn5uqHdGgm",image("https://drive.google.com/thumbnail?id=10viYCNWncRdSQzUjG5syBQPn5uqHdGgm"))</f>
        <v/>
      </c>
      <c r="C791" s="45" t="s">
        <v>1458</v>
      </c>
      <c r="D791" s="45" t="s">
        <v>311</v>
      </c>
      <c r="E791" s="17">
        <v>3.0</v>
      </c>
      <c r="F791" s="21">
        <v>0.0</v>
      </c>
      <c r="G791" s="45"/>
    </row>
    <row r="792" ht="187.5" customHeight="1">
      <c r="A792" s="39">
        <v>791.0</v>
      </c>
      <c r="B792" s="44" t="str">
        <f>hyperlink("https://drive.google.com/uc?export=view&amp;id=1qeSuUHzh6HHHk3e3hdm55u9KvkMgANo_",image("https://drive.google.com/thumbnail?id=1qeSuUHzh6HHHk3e3hdm55u9KvkMgANo_"))</f>
        <v/>
      </c>
      <c r="C792" s="45" t="s">
        <v>1459</v>
      </c>
      <c r="D792" s="45" t="s">
        <v>264</v>
      </c>
      <c r="E792" s="17">
        <v>2.0</v>
      </c>
      <c r="F792" s="21">
        <v>2.0</v>
      </c>
      <c r="G792" s="45"/>
    </row>
    <row r="793" ht="187.5" customHeight="1">
      <c r="A793" s="17">
        <v>792.0</v>
      </c>
      <c r="B793" s="44" t="str">
        <f>hyperlink("https://drive.google.com/uc?export=view&amp;id=1PPzRP3GatbZWZ3ItOJDRyOHGyYvlsQNl",image("https://drive.google.com/thumbnail?id=1PPzRP3GatbZWZ3ItOJDRyOHGyYvlsQNl"))</f>
        <v/>
      </c>
      <c r="C793" s="45" t="s">
        <v>1460</v>
      </c>
      <c r="D793" s="45" t="s">
        <v>1461</v>
      </c>
      <c r="E793" s="17">
        <v>0.0</v>
      </c>
      <c r="F793" s="21">
        <v>0.0</v>
      </c>
      <c r="G793" s="45"/>
    </row>
    <row r="794" ht="187.5" customHeight="1">
      <c r="A794" s="39">
        <v>793.0</v>
      </c>
      <c r="B794" s="44" t="str">
        <f>hyperlink("https://drive.google.com/uc?export=view&amp;id=1bGAeIq78oUAf7f-NbBkqvGcwA4GcuNgg",image("https://drive.google.com/thumbnail?id=1bGAeIq78oUAf7f-NbBkqvGcwA4GcuNgg"))</f>
        <v/>
      </c>
      <c r="C794" s="45" t="s">
        <v>1462</v>
      </c>
      <c r="D794" s="45" t="s">
        <v>1463</v>
      </c>
      <c r="E794" s="17">
        <v>0.0</v>
      </c>
      <c r="F794" s="21">
        <v>1.0</v>
      </c>
      <c r="G794" s="45"/>
    </row>
    <row r="795" ht="187.5" customHeight="1">
      <c r="A795" s="17">
        <v>794.0</v>
      </c>
      <c r="B795" s="44" t="str">
        <f>hyperlink("https://drive.google.com/uc?export=view&amp;id=1YoSHKuX713cJOiHowmED2yHCNK88H2jN",image("https://drive.google.com/thumbnail?id=1YoSHKuX713cJOiHowmED2yHCNK88H2jN"))</f>
        <v/>
      </c>
      <c r="C795" s="45" t="s">
        <v>1464</v>
      </c>
      <c r="D795" s="45" t="s">
        <v>270</v>
      </c>
      <c r="E795" s="17">
        <v>2.0</v>
      </c>
      <c r="F795" s="21">
        <v>3.0</v>
      </c>
      <c r="G795" s="45"/>
    </row>
    <row r="796" ht="187.5" customHeight="1">
      <c r="A796" s="39">
        <v>795.0</v>
      </c>
      <c r="B796" s="44" t="str">
        <f>hyperlink("https://drive.google.com/uc?export=view&amp;id=1vs7oCgaGK3NTAVASFWL-R8oJXkXL22_6",image("https://drive.google.com/thumbnail?id=1vs7oCgaGK3NTAVASFWL-R8oJXkXL22_6"))</f>
        <v/>
      </c>
      <c r="C796" s="45" t="s">
        <v>1465</v>
      </c>
      <c r="D796" s="45" t="s">
        <v>262</v>
      </c>
      <c r="E796" s="17">
        <v>0.0</v>
      </c>
      <c r="F796" s="21">
        <v>0.0</v>
      </c>
      <c r="G796" s="45"/>
    </row>
    <row r="797" ht="187.5" customHeight="1">
      <c r="A797" s="17">
        <v>796.0</v>
      </c>
      <c r="B797" s="44" t="str">
        <f>hyperlink("https://drive.google.com/uc?export=view&amp;id=1kiamnMBe-PUTS5qJ4It57oCCQN1L6UXg",image("https://drive.google.com/thumbnail?id=1kiamnMBe-PUTS5qJ4It57oCCQN1L6UXg"))</f>
        <v/>
      </c>
      <c r="C797" s="45" t="s">
        <v>1466</v>
      </c>
      <c r="D797" s="45" t="s">
        <v>1467</v>
      </c>
      <c r="E797" s="17">
        <v>0.0</v>
      </c>
      <c r="F797" s="21">
        <v>0.0</v>
      </c>
      <c r="G797" s="45"/>
    </row>
    <row r="798" ht="187.5" customHeight="1">
      <c r="A798" s="39">
        <v>797.0</v>
      </c>
      <c r="B798" s="44" t="str">
        <f>hyperlink("https://drive.google.com/uc?export=view&amp;id=1dN1FoWHDljwrZxQZo_bwlv_Xcd5kS2X8",image("https://drive.google.com/thumbnail?id=1dN1FoWHDljwrZxQZo_bwlv_Xcd5kS2X8"))</f>
        <v/>
      </c>
      <c r="C798" s="45" t="s">
        <v>1468</v>
      </c>
      <c r="D798" s="45" t="s">
        <v>547</v>
      </c>
      <c r="E798" s="17">
        <v>0.0</v>
      </c>
      <c r="F798" s="21">
        <v>0.0</v>
      </c>
      <c r="G798" s="45"/>
    </row>
    <row r="799" ht="187.5" customHeight="1">
      <c r="A799" s="17">
        <v>798.0</v>
      </c>
      <c r="B799" s="44" t="str">
        <f>hyperlink("https://drive.google.com/uc?export=view&amp;id=1rbVA_mA7HCmTBsWc1FpzRvCPVwFOCBzE",image("https://drive.google.com/thumbnail?id=1rbVA_mA7HCmTBsWc1FpzRvCPVwFOCBzE"))</f>
        <v/>
      </c>
      <c r="C799" s="45" t="s">
        <v>1469</v>
      </c>
      <c r="D799" s="45" t="s">
        <v>1470</v>
      </c>
      <c r="E799" s="17">
        <v>0.0</v>
      </c>
      <c r="F799" s="21">
        <v>0.0</v>
      </c>
      <c r="G799" s="45"/>
    </row>
    <row r="800" ht="187.5" customHeight="1">
      <c r="A800" s="39">
        <v>799.0</v>
      </c>
      <c r="B800" s="44" t="str">
        <f>hyperlink("https://drive.google.com/uc?export=view&amp;id=1mABnMS4o4-pTVgUxAILREJuzC8VMqahK",image("https://drive.google.com/thumbnail?id=1mABnMS4o4-pTVgUxAILREJuzC8VMqahK"))</f>
        <v/>
      </c>
      <c r="C800" s="45" t="s">
        <v>1471</v>
      </c>
      <c r="D800" s="45" t="s">
        <v>1472</v>
      </c>
      <c r="E800" s="17">
        <v>1.0</v>
      </c>
      <c r="F800" s="21">
        <v>0.0</v>
      </c>
      <c r="G800" s="45"/>
    </row>
    <row r="801" ht="187.5" customHeight="1">
      <c r="A801" s="17">
        <v>800.0</v>
      </c>
      <c r="B801" s="44" t="str">
        <f>hyperlink("https://drive.google.com/uc?export=view&amp;id=11_1OXMN7ikMlgUo15sKOdg-50mxYVl49",image("https://drive.google.com/thumbnail?id=11_1OXMN7ikMlgUo15sKOdg-50mxYVl49"))</f>
        <v/>
      </c>
      <c r="C801" s="45" t="s">
        <v>1473</v>
      </c>
      <c r="D801" s="45" t="s">
        <v>1474</v>
      </c>
      <c r="E801" s="17">
        <v>0.0</v>
      </c>
      <c r="F801" s="21">
        <v>0.0</v>
      </c>
      <c r="G801" s="45"/>
    </row>
    <row r="802" ht="187.5" customHeight="1">
      <c r="A802" s="39">
        <v>801.0</v>
      </c>
      <c r="B802" s="44" t="str">
        <f>hyperlink("https://drive.google.com/uc?export=view&amp;id=1Oe6lb4Nhmqcsib_HeoWz0xE96CcOsVu1",image("https://drive.google.com/thumbnail?id=1Oe6lb4Nhmqcsib_HeoWz0xE96CcOsVu1"))</f>
        <v/>
      </c>
      <c r="C802" s="45" t="s">
        <v>1475</v>
      </c>
      <c r="D802" s="45" t="s">
        <v>1476</v>
      </c>
      <c r="E802" s="17">
        <v>0.0</v>
      </c>
      <c r="F802" s="21">
        <v>0.0</v>
      </c>
      <c r="G802" s="45"/>
    </row>
    <row r="803" ht="187.5" customHeight="1">
      <c r="A803" s="17">
        <v>802.0</v>
      </c>
      <c r="B803" s="44" t="str">
        <f>hyperlink("https://drive.google.com/uc?export=view&amp;id=1Q2HVeM733klL7RkxXaeqz5356hJbrSfd",image("https://drive.google.com/thumbnail?id=1Q2HVeM733klL7RkxXaeqz5356hJbrSfd"))</f>
        <v/>
      </c>
      <c r="C803" s="45" t="s">
        <v>1477</v>
      </c>
      <c r="D803" s="45" t="s">
        <v>1478</v>
      </c>
      <c r="E803" s="17">
        <v>2.0</v>
      </c>
      <c r="F803" s="21">
        <v>0.0</v>
      </c>
      <c r="G803" s="45"/>
    </row>
    <row r="804" ht="187.5" customHeight="1">
      <c r="A804" s="39">
        <v>803.0</v>
      </c>
      <c r="B804" s="44" t="str">
        <f>hyperlink("https://drive.google.com/uc?export=view&amp;id=1YY-ETClA_3hPBMCaV5a_1fiJGWhTdh1U",image("https://drive.google.com/thumbnail?id=1YY-ETClA_3hPBMCaV5a_1fiJGWhTdh1U"))</f>
        <v/>
      </c>
      <c r="C804" s="45" t="s">
        <v>1479</v>
      </c>
      <c r="D804" s="45" t="s">
        <v>315</v>
      </c>
      <c r="E804" s="17">
        <v>0.0</v>
      </c>
      <c r="F804" s="21">
        <v>0.0</v>
      </c>
      <c r="G804" s="45"/>
    </row>
    <row r="805" ht="187.5" customHeight="1">
      <c r="A805" s="17">
        <v>804.0</v>
      </c>
      <c r="B805" s="44" t="str">
        <f>hyperlink("https://drive.google.com/uc?export=view&amp;id=1IYjIpWEXlQV4Ci9j06rZ8UV1Wb4xqHgK",image("https://drive.google.com/thumbnail?id=1IYjIpWEXlQV4Ci9j06rZ8UV1Wb4xqHgK"))</f>
        <v/>
      </c>
      <c r="C805" s="45" t="s">
        <v>1480</v>
      </c>
      <c r="D805" s="45" t="s">
        <v>1481</v>
      </c>
      <c r="E805" s="17">
        <v>0.0</v>
      </c>
      <c r="F805" s="21">
        <v>0.0</v>
      </c>
      <c r="G805" s="45"/>
    </row>
    <row r="806" ht="187.5" customHeight="1">
      <c r="A806" s="39">
        <v>805.0</v>
      </c>
      <c r="B806" s="44" t="str">
        <f>hyperlink("https://drive.google.com/uc?export=view&amp;id=1WWTCpCu4jB0Esj1Iskxuf2s-vH6OaBy9",image("https://drive.google.com/thumbnail?id=1WWTCpCu4jB0Esj1Iskxuf2s-vH6OaBy9"))</f>
        <v/>
      </c>
      <c r="C806" s="45" t="s">
        <v>1482</v>
      </c>
      <c r="D806" s="45" t="s">
        <v>1483</v>
      </c>
      <c r="E806" s="17">
        <v>1.0</v>
      </c>
      <c r="F806" s="21">
        <v>0.0</v>
      </c>
      <c r="G806" s="45"/>
    </row>
    <row r="807" ht="187.5" customHeight="1">
      <c r="A807" s="17">
        <v>806.0</v>
      </c>
      <c r="B807" s="44" t="str">
        <f>hyperlink("https://drive.google.com/uc?export=view&amp;id=1Wm8ShNDj5AVsNGwi4bmeivz70uIyvWIc",image("https://drive.google.com/thumbnail?id=1Wm8ShNDj5AVsNGwi4bmeivz70uIyvWIc"))</f>
        <v/>
      </c>
      <c r="C807" s="45" t="s">
        <v>1484</v>
      </c>
      <c r="D807" s="45" t="s">
        <v>1485</v>
      </c>
      <c r="E807" s="17">
        <v>2.0</v>
      </c>
      <c r="F807" s="21">
        <v>2.0</v>
      </c>
      <c r="G807" s="45"/>
    </row>
    <row r="808" ht="187.5" customHeight="1">
      <c r="A808" s="39">
        <v>807.0</v>
      </c>
      <c r="B808" s="44" t="str">
        <f>hyperlink("https://drive.google.com/uc?export=view&amp;id=1oxy0MnBz6VFAqsOrrWZl8WmW7dM8Kyrv",image("https://drive.google.com/thumbnail?id=1oxy0MnBz6VFAqsOrrWZl8WmW7dM8Kyrv"))</f>
        <v/>
      </c>
      <c r="C808" s="45" t="s">
        <v>1486</v>
      </c>
      <c r="D808" s="45" t="s">
        <v>1487</v>
      </c>
      <c r="E808" s="17">
        <v>1.0</v>
      </c>
      <c r="F808" s="21">
        <v>2.0</v>
      </c>
      <c r="G808" s="45"/>
    </row>
    <row r="809" ht="187.5" customHeight="1">
      <c r="A809" s="17">
        <v>808.0</v>
      </c>
      <c r="B809" s="44" t="str">
        <f>hyperlink("https://drive.google.com/uc?export=view&amp;id=1Zl8Tby1CWxJKNJPU3G23iyEieZmTwblX",image("https://drive.google.com/thumbnail?id=1Zl8Tby1CWxJKNJPU3G23iyEieZmTwblX"))</f>
        <v/>
      </c>
      <c r="C809" s="45" t="s">
        <v>1488</v>
      </c>
      <c r="D809" s="45" t="s">
        <v>1489</v>
      </c>
      <c r="E809" s="17">
        <v>0.0</v>
      </c>
      <c r="F809" s="21">
        <v>0.0</v>
      </c>
      <c r="G809" s="45"/>
    </row>
    <row r="810" ht="187.5" customHeight="1">
      <c r="A810" s="39">
        <v>809.0</v>
      </c>
      <c r="B810" s="44" t="str">
        <f>hyperlink("https://drive.google.com/uc?export=view&amp;id=1kt-RSdWCAq5l-O7gYawmUHKw3HLr4zCO",image("https://drive.google.com/thumbnail?id=1kt-RSdWCAq5l-O7gYawmUHKw3HLr4zCO"))</f>
        <v/>
      </c>
      <c r="C810" s="45" t="s">
        <v>1490</v>
      </c>
      <c r="D810" s="45" t="s">
        <v>1491</v>
      </c>
      <c r="E810" s="17">
        <v>0.0</v>
      </c>
      <c r="F810" s="21">
        <v>0.0</v>
      </c>
      <c r="G810" s="45"/>
    </row>
    <row r="811" ht="187.5" customHeight="1">
      <c r="A811" s="17">
        <v>810.0</v>
      </c>
      <c r="B811" s="44" t="str">
        <f>hyperlink("https://drive.google.com/uc?export=view&amp;id=1vy7PZX6XtGaY0HKKrqZF8gXcWh-baeNw",image("https://drive.google.com/thumbnail?id=1vy7PZX6XtGaY0HKKrqZF8gXcWh-baeNw"))</f>
        <v/>
      </c>
      <c r="C811" s="45" t="s">
        <v>1492</v>
      </c>
      <c r="D811" s="45" t="s">
        <v>234</v>
      </c>
      <c r="E811" s="17">
        <v>0.0</v>
      </c>
      <c r="F811" s="21">
        <v>0.0</v>
      </c>
      <c r="G811" s="45"/>
    </row>
    <row r="812" ht="187.5" customHeight="1">
      <c r="A812" s="39">
        <v>811.0</v>
      </c>
      <c r="B812" s="44" t="str">
        <f>hyperlink("https://drive.google.com/uc?export=view&amp;id=11rhK13ceEZ-l97sYoACYXsvYa2Ub8gs0",image("https://drive.google.com/thumbnail?id=11rhK13ceEZ-l97sYoACYXsvYa2Ub8gs0"))</f>
        <v/>
      </c>
      <c r="C812" s="45" t="s">
        <v>1493</v>
      </c>
      <c r="D812" s="45" t="s">
        <v>492</v>
      </c>
      <c r="E812" s="17">
        <v>2.0</v>
      </c>
      <c r="F812" s="21">
        <v>0.0</v>
      </c>
      <c r="G812" s="45"/>
    </row>
    <row r="813" ht="187.5" customHeight="1">
      <c r="A813" s="17">
        <v>812.0</v>
      </c>
      <c r="B813" s="44" t="str">
        <f>hyperlink("https://drive.google.com/uc?export=view&amp;id=103_53IvBaTbePWIHvISTFPhb0DMCFXDU",image("https://drive.google.com/thumbnail?id=103_53IvBaTbePWIHvISTFPhb0DMCFXDU"))</f>
        <v/>
      </c>
      <c r="C813" s="45" t="s">
        <v>1494</v>
      </c>
      <c r="D813" s="45" t="s">
        <v>1495</v>
      </c>
      <c r="E813" s="17">
        <v>2.0</v>
      </c>
      <c r="F813" s="21">
        <v>1.0</v>
      </c>
      <c r="G813" s="45"/>
    </row>
    <row r="814" ht="187.5" customHeight="1">
      <c r="A814" s="39">
        <v>813.0</v>
      </c>
      <c r="B814" s="44" t="str">
        <f>hyperlink("https://drive.google.com/uc?export=view&amp;id=1H1iatghk4IXS_A1xAoN4vybF2xR25eH-",image("https://drive.google.com/thumbnail?id=1H1iatghk4IXS_A1xAoN4vybF2xR25eH-"))</f>
        <v/>
      </c>
      <c r="C814" s="45" t="s">
        <v>1496</v>
      </c>
      <c r="D814" s="45" t="s">
        <v>1401</v>
      </c>
      <c r="E814" s="17">
        <v>0.0</v>
      </c>
      <c r="F814" s="21">
        <v>0.0</v>
      </c>
      <c r="G814" s="45"/>
    </row>
    <row r="815" ht="187.5" customHeight="1">
      <c r="A815" s="17">
        <v>814.0</v>
      </c>
      <c r="B815" s="44" t="str">
        <f>hyperlink("https://drive.google.com/uc?export=view&amp;id=1Mwoj20mBvrBD28SVpV4C1LPapW2xcm_c",image("https://drive.google.com/thumbnail?id=1Mwoj20mBvrBD28SVpV4C1LPapW2xcm_c"))</f>
        <v/>
      </c>
      <c r="C815" s="45" t="s">
        <v>1497</v>
      </c>
      <c r="D815" s="45" t="s">
        <v>1498</v>
      </c>
      <c r="E815" s="17">
        <v>1.0</v>
      </c>
      <c r="F815" s="21">
        <v>0.0</v>
      </c>
      <c r="G815" s="45"/>
    </row>
    <row r="816" ht="187.5" customHeight="1">
      <c r="A816" s="39">
        <v>815.0</v>
      </c>
      <c r="B816" s="44" t="str">
        <f>hyperlink("https://drive.google.com/uc?export=view&amp;id=16EV08BsjHKGOhM7qYCPVM4_vHCnU1BPr",image("https://drive.google.com/thumbnail?id=16EV08BsjHKGOhM7qYCPVM4_vHCnU1BPr"))</f>
        <v/>
      </c>
      <c r="C816" s="45" t="s">
        <v>1499</v>
      </c>
      <c r="D816" s="45" t="s">
        <v>1500</v>
      </c>
      <c r="E816" s="17">
        <v>0.0</v>
      </c>
      <c r="F816" s="21">
        <v>0.0</v>
      </c>
      <c r="G816" s="45"/>
    </row>
    <row r="817" ht="187.5" customHeight="1">
      <c r="A817" s="17">
        <v>816.0</v>
      </c>
      <c r="B817" s="44" t="str">
        <f>hyperlink("https://drive.google.com/uc?export=view&amp;id=1ihqzlI4V0JMiAlqEyh1gYchdmfcm3GsK",image("https://drive.google.com/thumbnail?id=1ihqzlI4V0JMiAlqEyh1gYchdmfcm3GsK"))</f>
        <v/>
      </c>
      <c r="C817" s="45" t="s">
        <v>1501</v>
      </c>
      <c r="D817" s="45" t="s">
        <v>1502</v>
      </c>
      <c r="E817" s="17">
        <v>2.0</v>
      </c>
      <c r="F817" s="21">
        <v>3.0</v>
      </c>
      <c r="G817" s="45"/>
    </row>
    <row r="818" ht="187.5" customHeight="1">
      <c r="A818" s="39">
        <v>817.0</v>
      </c>
      <c r="B818" s="44" t="str">
        <f>hyperlink("https://drive.google.com/uc?export=view&amp;id=1GSmK4q2g4CILmGJJXKXD8C3oeqi8CwBb",image("https://drive.google.com/thumbnail?id=1GSmK4q2g4CILmGJJXKXD8C3oeqi8CwBb"))</f>
        <v/>
      </c>
      <c r="C818" s="45" t="s">
        <v>1503</v>
      </c>
      <c r="D818" s="45" t="s">
        <v>1504</v>
      </c>
      <c r="E818" s="17">
        <v>0.0</v>
      </c>
      <c r="F818" s="21">
        <v>0.0</v>
      </c>
      <c r="G818" s="45"/>
    </row>
    <row r="819" ht="187.5" customHeight="1">
      <c r="A819" s="17">
        <v>818.0</v>
      </c>
      <c r="B819" s="44" t="str">
        <f>hyperlink("https://drive.google.com/uc?export=view&amp;id=1Jw-udLhQywJe6cAsqwhCDyf9vHt9cgwQ",image("https://drive.google.com/thumbnail?id=1Jw-udLhQywJe6cAsqwhCDyf9vHt9cgwQ"))</f>
        <v/>
      </c>
      <c r="C819" s="45" t="s">
        <v>1505</v>
      </c>
      <c r="D819" s="45" t="s">
        <v>1506</v>
      </c>
      <c r="E819" s="17">
        <v>0.0</v>
      </c>
      <c r="F819" s="21">
        <v>0.0</v>
      </c>
      <c r="G819" s="45"/>
    </row>
    <row r="820" ht="187.5" customHeight="1">
      <c r="A820" s="39">
        <v>819.0</v>
      </c>
      <c r="B820" s="44" t="str">
        <f>hyperlink("https://drive.google.com/uc?export=view&amp;id=1pDJYnrdlqie5WTe67DWH13RBgMWroljI",image("https://drive.google.com/thumbnail?id=1pDJYnrdlqie5WTe67DWH13RBgMWroljI"))</f>
        <v/>
      </c>
      <c r="C820" s="45" t="s">
        <v>1507</v>
      </c>
      <c r="D820" s="45" t="s">
        <v>1508</v>
      </c>
      <c r="E820" s="17">
        <v>0.0</v>
      </c>
      <c r="F820" s="21">
        <v>0.0</v>
      </c>
      <c r="G820" s="45"/>
    </row>
    <row r="821" ht="187.5" customHeight="1">
      <c r="A821" s="17">
        <v>820.0</v>
      </c>
      <c r="B821" s="44" t="str">
        <f>hyperlink("https://drive.google.com/uc?export=view&amp;id=1nKPwiYInOZbAd8BqfKDwDxhXltr3yCTv",image("https://drive.google.com/thumbnail?id=1nKPwiYInOZbAd8BqfKDwDxhXltr3yCTv"))</f>
        <v/>
      </c>
      <c r="C821" s="45" t="s">
        <v>1509</v>
      </c>
      <c r="D821" s="45" t="s">
        <v>1510</v>
      </c>
      <c r="E821" s="17">
        <v>0.0</v>
      </c>
      <c r="F821" s="21">
        <v>0.0</v>
      </c>
      <c r="G821" s="45"/>
    </row>
    <row r="822" ht="187.5" customHeight="1">
      <c r="A822" s="39">
        <v>821.0</v>
      </c>
      <c r="B822" s="44" t="str">
        <f>hyperlink("https://drive.google.com/uc?export=view&amp;id=1Ya8oYscoN84bwaZ0DZtwN53RpOnRTylZ",image("https://drive.google.com/thumbnail?id=1Ya8oYscoN84bwaZ0DZtwN53RpOnRTylZ"))</f>
        <v/>
      </c>
      <c r="C822" s="45" t="s">
        <v>1511</v>
      </c>
      <c r="D822" s="45" t="s">
        <v>1512</v>
      </c>
      <c r="E822" s="17">
        <v>2.0</v>
      </c>
      <c r="F822" s="21">
        <v>3.0</v>
      </c>
      <c r="G822" s="45"/>
    </row>
    <row r="823" ht="187.5" customHeight="1">
      <c r="A823" s="17">
        <v>822.0</v>
      </c>
      <c r="B823" s="44" t="str">
        <f>hyperlink("https://drive.google.com/uc?export=view&amp;id=14hLJmiMcdV2GbRgQjfDzHJoY-Z7YUKdg",image("https://drive.google.com/thumbnail?id=14hLJmiMcdV2GbRgQjfDzHJoY-Z7YUKdg"))</f>
        <v/>
      </c>
      <c r="C823" s="45" t="s">
        <v>1513</v>
      </c>
      <c r="D823" s="45" t="s">
        <v>1514</v>
      </c>
      <c r="E823" s="17">
        <v>0.0</v>
      </c>
      <c r="F823" s="21">
        <v>0.0</v>
      </c>
      <c r="G823" s="45"/>
    </row>
    <row r="824" ht="187.5" customHeight="1">
      <c r="A824" s="39">
        <v>823.0</v>
      </c>
      <c r="B824" s="44" t="str">
        <f>hyperlink("https://drive.google.com/uc?export=view&amp;id=1gbwuGh2RxJSgEfeLJUFslIN6A-OQl5_V",image("https://drive.google.com/thumbnail?id=1gbwuGh2RxJSgEfeLJUFslIN6A-OQl5_V"))</f>
        <v/>
      </c>
      <c r="C824" s="45" t="s">
        <v>1515</v>
      </c>
      <c r="D824" s="45" t="s">
        <v>1312</v>
      </c>
      <c r="E824" s="17">
        <v>2.0</v>
      </c>
      <c r="F824" s="21">
        <v>2.0</v>
      </c>
      <c r="G824" s="45"/>
    </row>
    <row r="825" ht="187.5" customHeight="1">
      <c r="A825" s="17">
        <v>824.0</v>
      </c>
      <c r="B825" s="44" t="str">
        <f>hyperlink("https://drive.google.com/uc?export=view&amp;id=1krhGLodJezuMWnvc87bVXpakPtW1g5LY",image("https://drive.google.com/thumbnail?id=1krhGLodJezuMWnvc87bVXpakPtW1g5LY"))</f>
        <v/>
      </c>
      <c r="C825" s="45" t="s">
        <v>1516</v>
      </c>
      <c r="D825" s="45" t="s">
        <v>1517</v>
      </c>
      <c r="E825" s="17">
        <v>1.0</v>
      </c>
      <c r="F825" s="21">
        <v>0.0</v>
      </c>
      <c r="G825" s="45"/>
    </row>
    <row r="826" ht="187.5" customHeight="1">
      <c r="A826" s="39">
        <v>825.0</v>
      </c>
      <c r="B826" s="44" t="str">
        <f>hyperlink("https://drive.google.com/uc?export=view&amp;id=1SK6Y8GBkevaXYW2slObECL0cLTk-1Pq3",image("https://drive.google.com/thumbnail?id=1SK6Y8GBkevaXYW2slObECL0cLTk-1Pq3"))</f>
        <v/>
      </c>
      <c r="C826" s="45" t="s">
        <v>1518</v>
      </c>
      <c r="D826" s="45" t="s">
        <v>492</v>
      </c>
      <c r="E826" s="17">
        <v>1.0</v>
      </c>
      <c r="F826" s="21">
        <v>0.0</v>
      </c>
      <c r="G826" s="45"/>
    </row>
    <row r="827" ht="187.5" customHeight="1">
      <c r="A827" s="17">
        <v>826.0</v>
      </c>
      <c r="B827" s="44" t="str">
        <f>hyperlink("https://drive.google.com/uc?export=view&amp;id=1n7Sdm3Q46G0d8egnLI9LlgsJlAH0TPvo",image("https://drive.google.com/thumbnail?id=1n7Sdm3Q46G0d8egnLI9LlgsJlAH0TPvo"))</f>
        <v/>
      </c>
      <c r="C827" s="45" t="s">
        <v>1519</v>
      </c>
      <c r="D827" s="45" t="s">
        <v>1520</v>
      </c>
      <c r="E827" s="17">
        <v>0.0</v>
      </c>
      <c r="F827" s="21">
        <v>0.0</v>
      </c>
      <c r="G827" s="45"/>
    </row>
    <row r="828" ht="187.5" customHeight="1">
      <c r="A828" s="39">
        <v>827.0</v>
      </c>
      <c r="B828" s="44" t="str">
        <f>hyperlink("https://drive.google.com/uc?export=view&amp;id=1zbzcr3mTvYkWnPPIBo07R2bvWuk1y_eR",image("https://drive.google.com/thumbnail?id=1zbzcr3mTvYkWnPPIBo07R2bvWuk1y_eR"))</f>
        <v/>
      </c>
      <c r="C828" s="45" t="s">
        <v>1521</v>
      </c>
      <c r="D828" s="45" t="s">
        <v>1522</v>
      </c>
      <c r="E828" s="17">
        <v>0.0</v>
      </c>
      <c r="F828" s="21">
        <v>0.0</v>
      </c>
      <c r="G828" s="45"/>
    </row>
    <row r="829" ht="187.5" customHeight="1">
      <c r="A829" s="17">
        <v>828.0</v>
      </c>
      <c r="B829" s="44" t="str">
        <f>hyperlink("https://drive.google.com/uc?export=view&amp;id=1SU0BFnFI1hhPQfzbcju-dpEDCT2-d4Ea",image("https://drive.google.com/thumbnail?id=1SU0BFnFI1hhPQfzbcju-dpEDCT2-d4Ea"))</f>
        <v/>
      </c>
      <c r="C829" s="45" t="s">
        <v>1523</v>
      </c>
      <c r="D829" s="45" t="s">
        <v>822</v>
      </c>
      <c r="E829" s="17">
        <v>0.0</v>
      </c>
      <c r="F829" s="21">
        <v>0.0</v>
      </c>
      <c r="G829" s="45"/>
    </row>
    <row r="830" ht="187.5" customHeight="1">
      <c r="A830" s="39">
        <v>829.0</v>
      </c>
      <c r="B830" s="44" t="str">
        <f>hyperlink("https://drive.google.com/uc?export=view&amp;id=1Z0b-CSNVMz6zoNwRHBsmvIdi8Qfcjd5a",image("https://drive.google.com/thumbnail?id=1Z0b-CSNVMz6zoNwRHBsmvIdi8Qfcjd5a"))</f>
        <v/>
      </c>
      <c r="C830" s="45" t="s">
        <v>1524</v>
      </c>
      <c r="D830" s="45" t="s">
        <v>626</v>
      </c>
      <c r="E830" s="17">
        <v>2.0</v>
      </c>
      <c r="F830" s="21">
        <v>3.0</v>
      </c>
      <c r="G830" s="45"/>
    </row>
    <row r="831" ht="187.5" customHeight="1">
      <c r="A831" s="17">
        <v>830.0</v>
      </c>
      <c r="B831" s="44" t="str">
        <f>hyperlink("https://drive.google.com/uc?export=view&amp;id=1Q04LcyZBFYvvHra_0a753C3Y7s7E1OiV",image("https://drive.google.com/thumbnail?id=1Q04LcyZBFYvvHra_0a753C3Y7s7E1OiV"))</f>
        <v/>
      </c>
      <c r="C831" s="45" t="s">
        <v>1525</v>
      </c>
      <c r="D831" s="45" t="s">
        <v>1526</v>
      </c>
      <c r="E831" s="17">
        <v>0.0</v>
      </c>
      <c r="F831" s="21">
        <v>0.0</v>
      </c>
      <c r="G831" s="45"/>
    </row>
    <row r="832" ht="187.5" customHeight="1">
      <c r="A832" s="39">
        <v>831.0</v>
      </c>
      <c r="B832" s="44" t="str">
        <f>hyperlink("https://drive.google.com/uc?export=view&amp;id=1im4DisFhdl_QYoLSWb_yR4WV3lRdbEkW",image("https://drive.google.com/thumbnail?id=1im4DisFhdl_QYoLSWb_yR4WV3lRdbEkW"))</f>
        <v/>
      </c>
      <c r="C832" s="45" t="s">
        <v>1527</v>
      </c>
      <c r="D832" s="45" t="s">
        <v>1528</v>
      </c>
      <c r="E832" s="17">
        <v>2.0</v>
      </c>
      <c r="F832" s="21">
        <v>3.0</v>
      </c>
      <c r="G832" s="45"/>
    </row>
    <row r="833" ht="187.5" customHeight="1">
      <c r="A833" s="17">
        <v>832.0</v>
      </c>
      <c r="B833" s="44" t="str">
        <f>hyperlink("https://drive.google.com/uc?export=view&amp;id=1BmNlN-P7gMFEGN7SzYgR-VfKcZW9HPSw",image("https://drive.google.com/thumbnail?id=1BmNlN-P7gMFEGN7SzYgR-VfKcZW9HPSw"))</f>
        <v/>
      </c>
      <c r="C833" s="45" t="s">
        <v>1529</v>
      </c>
      <c r="D833" s="45" t="s">
        <v>1530</v>
      </c>
      <c r="E833" s="17">
        <v>0.0</v>
      </c>
      <c r="F833" s="21">
        <v>0.0</v>
      </c>
      <c r="G833" s="45"/>
    </row>
    <row r="834" ht="187.5" customHeight="1">
      <c r="A834" s="39">
        <v>833.0</v>
      </c>
      <c r="B834" s="44" t="str">
        <f>hyperlink("https://drive.google.com/uc?export=view&amp;id=1JIMsU7D4c795r5lNnKUpCtr-SJpHua_c",image("https://drive.google.com/thumbnail?id=1JIMsU7D4c795r5lNnKUpCtr-SJpHua_c"))</f>
        <v/>
      </c>
      <c r="C834" s="45" t="s">
        <v>1531</v>
      </c>
      <c r="D834" s="45" t="s">
        <v>1532</v>
      </c>
      <c r="E834" s="17">
        <v>0.0</v>
      </c>
      <c r="F834" s="21">
        <v>0.0</v>
      </c>
      <c r="G834" s="45"/>
    </row>
    <row r="835" ht="187.5" customHeight="1">
      <c r="A835" s="17">
        <v>834.0</v>
      </c>
      <c r="B835" s="44" t="str">
        <f>hyperlink("https://drive.google.com/uc?export=view&amp;id=1ZuyAeTMgfqhKfWgffU3k8LJV3UP_nkBW",image("https://drive.google.com/thumbnail?id=1ZuyAeTMgfqhKfWgffU3k8LJV3UP_nkBW"))</f>
        <v/>
      </c>
      <c r="C835" s="45" t="s">
        <v>1533</v>
      </c>
      <c r="D835" s="45" t="s">
        <v>1534</v>
      </c>
      <c r="E835" s="17">
        <v>2.0</v>
      </c>
      <c r="F835" s="21">
        <v>3.0</v>
      </c>
      <c r="G835" s="45"/>
    </row>
    <row r="836" ht="187.5" customHeight="1">
      <c r="A836" s="39">
        <v>835.0</v>
      </c>
      <c r="B836" s="44" t="str">
        <f>hyperlink("https://drive.google.com/uc?export=view&amp;id=1QPzvDkQ5DZsfDYOQrBEqz9JJWsZtID0s",image("https://drive.google.com/thumbnail?id=1QPzvDkQ5DZsfDYOQrBEqz9JJWsZtID0s"))</f>
        <v/>
      </c>
      <c r="C836" s="45" t="s">
        <v>1535</v>
      </c>
      <c r="D836" s="45" t="s">
        <v>1536</v>
      </c>
      <c r="E836" s="17">
        <v>0.0</v>
      </c>
      <c r="F836" s="21">
        <v>0.0</v>
      </c>
      <c r="G836" s="45"/>
    </row>
    <row r="837" ht="187.5" customHeight="1">
      <c r="A837" s="17">
        <v>836.0</v>
      </c>
      <c r="B837" s="44" t="str">
        <f>hyperlink("https://drive.google.com/uc?export=view&amp;id=1ouMkfKEA4TgTp13h6-iUplWz5dxlN2L4",image("https://drive.google.com/thumbnail?id=1ouMkfKEA4TgTp13h6-iUplWz5dxlN2L4"))</f>
        <v/>
      </c>
      <c r="C837" s="45" t="s">
        <v>1537</v>
      </c>
      <c r="D837" s="45" t="s">
        <v>1538</v>
      </c>
      <c r="E837" s="17">
        <v>0.0</v>
      </c>
      <c r="F837" s="21">
        <v>0.0</v>
      </c>
      <c r="G837" s="45"/>
    </row>
    <row r="838" ht="187.5" customHeight="1">
      <c r="A838" s="39">
        <v>837.0</v>
      </c>
      <c r="B838" s="44" t="str">
        <f>hyperlink("https://drive.google.com/uc?export=view&amp;id=1ZqCo9hxKsyWcE6LLQsTRJcxZj7tMXUcW",image("https://drive.google.com/thumbnail?id=1ZqCo9hxKsyWcE6LLQsTRJcxZj7tMXUcW"))</f>
        <v/>
      </c>
      <c r="C838" s="45" t="s">
        <v>1539</v>
      </c>
      <c r="D838" s="45" t="s">
        <v>1540</v>
      </c>
      <c r="E838" s="17">
        <v>0.0</v>
      </c>
      <c r="F838" s="21">
        <v>0.0</v>
      </c>
      <c r="G838" s="45"/>
    </row>
    <row r="839" ht="187.5" customHeight="1">
      <c r="A839" s="17">
        <v>838.0</v>
      </c>
      <c r="B839" s="44" t="str">
        <f>hyperlink("https://drive.google.com/uc?export=view&amp;id=1A5oXxQ8Q1JmjQAJDl10r25YxBh-WSqqz",image("https://drive.google.com/thumbnail?id=1A5oXxQ8Q1JmjQAJDl10r25YxBh-WSqqz"))</f>
        <v/>
      </c>
      <c r="C839" s="45" t="s">
        <v>1541</v>
      </c>
      <c r="D839" s="45" t="s">
        <v>1542</v>
      </c>
      <c r="E839" s="17">
        <v>3.0</v>
      </c>
      <c r="F839" s="21">
        <v>3.0</v>
      </c>
      <c r="G839" s="45"/>
    </row>
    <row r="840" ht="187.5" customHeight="1">
      <c r="A840" s="39">
        <v>839.0</v>
      </c>
      <c r="B840" s="44" t="str">
        <f>hyperlink("https://drive.google.com/uc?export=view&amp;id=1zKOGZyRsWBDdf2KUQsNjKMl9iNO0Lebv",image("https://drive.google.com/thumbnail?id=1zKOGZyRsWBDdf2KUQsNjKMl9iNO0Lebv"))</f>
        <v/>
      </c>
      <c r="C840" s="45" t="s">
        <v>1543</v>
      </c>
      <c r="D840" s="45" t="s">
        <v>1544</v>
      </c>
      <c r="E840" s="17">
        <v>0.0</v>
      </c>
      <c r="F840" s="21">
        <v>0.0</v>
      </c>
      <c r="G840" s="45"/>
    </row>
    <row r="841" ht="187.5" customHeight="1">
      <c r="A841" s="17">
        <v>840.0</v>
      </c>
      <c r="B841" s="44" t="str">
        <f>hyperlink("https://drive.google.com/uc?export=view&amp;id=1Lo2oQdlzh-0J4ThVcMmgspiE2NpihMFc",image("https://drive.google.com/thumbnail?id=1Lo2oQdlzh-0J4ThVcMmgspiE2NpihMFc"))</f>
        <v/>
      </c>
      <c r="C841" s="45" t="s">
        <v>1545</v>
      </c>
      <c r="D841" s="46" t="s">
        <v>1546</v>
      </c>
      <c r="E841" s="17">
        <v>2.0</v>
      </c>
      <c r="F841" s="21">
        <v>0.0</v>
      </c>
      <c r="G841" s="45"/>
    </row>
    <row r="842" ht="187.5" customHeight="1">
      <c r="A842" s="39">
        <v>841.0</v>
      </c>
      <c r="B842" s="44" t="str">
        <f>hyperlink("https://drive.google.com/uc?export=view&amp;id=1CobOnvkbOC5Bf_k6f1bUScyp3-YVFHWs",image("https://drive.google.com/thumbnail?id=1CobOnvkbOC5Bf_k6f1bUScyp3-YVFHWs"))</f>
        <v/>
      </c>
      <c r="C842" s="46" t="s">
        <v>1547</v>
      </c>
      <c r="D842" s="46" t="s">
        <v>1548</v>
      </c>
      <c r="E842" s="17">
        <v>2.0</v>
      </c>
      <c r="F842" s="47">
        <v>0.0</v>
      </c>
      <c r="G842" s="45"/>
    </row>
    <row r="843" ht="187.5" customHeight="1">
      <c r="A843" s="17">
        <v>842.0</v>
      </c>
      <c r="B843" s="44" t="str">
        <f>hyperlink("https://drive.google.com/uc?export=view&amp;id=1x08oJHdIlVqSiYgW7nDrzxYBKgijJPKk",image("https://drive.google.com/thumbnail?id=1x08oJHdIlVqSiYgW7nDrzxYBKgijJPKk"))</f>
        <v/>
      </c>
      <c r="C843" s="45" t="s">
        <v>1549</v>
      </c>
      <c r="D843" s="45" t="s">
        <v>341</v>
      </c>
      <c r="E843" s="17">
        <v>0.0</v>
      </c>
      <c r="F843" s="21">
        <v>0.0</v>
      </c>
      <c r="G843" s="45"/>
    </row>
    <row r="844" ht="187.5" customHeight="1">
      <c r="A844" s="39">
        <v>843.0</v>
      </c>
      <c r="B844" s="44" t="str">
        <f>hyperlink("https://drive.google.com/uc?export=view&amp;id=1JRziTVKQqJhOIEC2byHcH8M_Q7yN4Uym",image("https://drive.google.com/thumbnail?id=1JRziTVKQqJhOIEC2byHcH8M_Q7yN4Uym"))</f>
        <v/>
      </c>
      <c r="C844" s="45" t="s">
        <v>1550</v>
      </c>
      <c r="D844" s="45" t="s">
        <v>1551</v>
      </c>
      <c r="E844" s="17">
        <v>0.0</v>
      </c>
      <c r="F844" s="21">
        <v>0.0</v>
      </c>
      <c r="G844" s="45"/>
    </row>
    <row r="845" ht="187.5" customHeight="1">
      <c r="A845" s="17">
        <v>844.0</v>
      </c>
      <c r="B845" s="44" t="str">
        <f>hyperlink("https://drive.google.com/uc?export=view&amp;id=1uJDdZ0jQ63EbxqvNpzemle7kpEwI5-JN",image("https://drive.google.com/thumbnail?id=1uJDdZ0jQ63EbxqvNpzemle7kpEwI5-JN"))</f>
        <v/>
      </c>
      <c r="C845" s="45" t="s">
        <v>1552</v>
      </c>
      <c r="D845" s="45" t="s">
        <v>948</v>
      </c>
      <c r="E845" s="17">
        <v>3.0</v>
      </c>
      <c r="F845" s="21">
        <v>1.0</v>
      </c>
      <c r="G845" s="45"/>
    </row>
    <row r="846" ht="187.5" customHeight="1">
      <c r="A846" s="39">
        <v>845.0</v>
      </c>
      <c r="B846" s="44" t="str">
        <f>hyperlink("https://drive.google.com/uc?export=view&amp;id=1z4lbiwdcc4SkjIqdkb0uT2DSddLmu8cz",image("https://drive.google.com/thumbnail?id=1z4lbiwdcc4SkjIqdkb0uT2DSddLmu8cz"))</f>
        <v/>
      </c>
      <c r="C846" s="45" t="s">
        <v>1553</v>
      </c>
      <c r="D846" s="45" t="s">
        <v>31</v>
      </c>
      <c r="E846" s="17">
        <v>0.0</v>
      </c>
      <c r="F846" s="21">
        <v>0.0</v>
      </c>
      <c r="G846" s="45"/>
    </row>
    <row r="847" ht="187.5" customHeight="1">
      <c r="A847" s="17">
        <v>846.0</v>
      </c>
      <c r="B847" s="44" t="str">
        <f>hyperlink("https://drive.google.com/uc?export=view&amp;id=1Zya9WcZ4c3xL4dyZ3gGodaXF5RpJavel",image("https://drive.google.com/thumbnail?id=1Zya9WcZ4c3xL4dyZ3gGodaXF5RpJavel"))</f>
        <v/>
      </c>
      <c r="C847" s="45" t="s">
        <v>1554</v>
      </c>
      <c r="D847" s="45" t="s">
        <v>1555</v>
      </c>
      <c r="E847" s="17">
        <v>0.0</v>
      </c>
      <c r="F847" s="21">
        <v>0.0</v>
      </c>
      <c r="G847" s="45"/>
    </row>
    <row r="848" ht="187.5" customHeight="1">
      <c r="A848" s="39">
        <v>847.0</v>
      </c>
      <c r="B848" s="44" t="str">
        <f>hyperlink("https://drive.google.com/uc?export=view&amp;id=1WaUgZ5ELWHElx0vS_p8DFgtnqamJ0kuN",image("https://drive.google.com/thumbnail?id=1WaUgZ5ELWHElx0vS_p8DFgtnqamJ0kuN"))</f>
        <v/>
      </c>
      <c r="C848" s="45" t="s">
        <v>1556</v>
      </c>
      <c r="D848" s="45" t="s">
        <v>492</v>
      </c>
      <c r="E848" s="17">
        <v>0.0</v>
      </c>
      <c r="F848" s="21">
        <v>1.0</v>
      </c>
      <c r="G848" s="45"/>
    </row>
    <row r="849" ht="187.5" customHeight="1">
      <c r="A849" s="17">
        <v>848.0</v>
      </c>
      <c r="B849" s="44" t="str">
        <f>hyperlink("https://drive.google.com/uc?export=view&amp;id=1OzWWWnotXti84KJJri8fLX2xzc8uAnz3",image("https://drive.google.com/thumbnail?id=1OzWWWnotXti84KJJri8fLX2xzc8uAnz3"))</f>
        <v/>
      </c>
      <c r="C849" s="45" t="s">
        <v>1557</v>
      </c>
      <c r="D849" s="45" t="s">
        <v>1558</v>
      </c>
      <c r="E849" s="17">
        <v>0.0</v>
      </c>
      <c r="F849" s="21">
        <v>0.0</v>
      </c>
      <c r="G849" s="45"/>
    </row>
    <row r="850" ht="187.5" customHeight="1">
      <c r="A850" s="39">
        <v>849.0</v>
      </c>
      <c r="B850" s="44" t="str">
        <f>hyperlink("https://drive.google.com/uc?export=view&amp;id=14ERHD1fp71t8UYID4JDoGBikdkH8KL_d",image("https://drive.google.com/thumbnail?id=14ERHD1fp71t8UYID4JDoGBikdkH8KL_d"))</f>
        <v/>
      </c>
      <c r="C850" s="45" t="s">
        <v>1559</v>
      </c>
      <c r="D850" s="45" t="s">
        <v>1560</v>
      </c>
      <c r="E850" s="17">
        <v>0.0</v>
      </c>
      <c r="F850" s="21">
        <v>0.0</v>
      </c>
      <c r="G850" s="45"/>
    </row>
    <row r="851" ht="187.5" customHeight="1">
      <c r="A851" s="17">
        <v>850.0</v>
      </c>
      <c r="B851" s="44" t="str">
        <f>hyperlink("https://drive.google.com/uc?export=view&amp;id=1Zt12rwkvJLwW26FfCbKhlPxLH0mmYi8N",image("https://drive.google.com/thumbnail?id=1Zt12rwkvJLwW26FfCbKhlPxLH0mmYi8N"))</f>
        <v/>
      </c>
      <c r="C851" s="45" t="s">
        <v>1561</v>
      </c>
      <c r="D851" s="45" t="s">
        <v>1562</v>
      </c>
      <c r="E851" s="17">
        <v>1.0</v>
      </c>
      <c r="F851" s="21">
        <v>0.0</v>
      </c>
      <c r="G851" s="45"/>
    </row>
    <row r="852" ht="187.5" customHeight="1">
      <c r="A852" s="39">
        <v>851.0</v>
      </c>
      <c r="B852" s="44" t="str">
        <f>hyperlink("https://drive.google.com/uc?export=view&amp;id=1D7UX0plZtudbbdMiiP_Te3002t04a_jW",image("https://drive.google.com/thumbnail?id=1D7UX0plZtudbbdMiiP_Te3002t04a_jW"))</f>
        <v/>
      </c>
      <c r="C852" s="45" t="s">
        <v>89</v>
      </c>
      <c r="D852" s="45" t="s">
        <v>1563</v>
      </c>
      <c r="E852" s="17">
        <v>2.0</v>
      </c>
      <c r="F852" s="21">
        <v>3.0</v>
      </c>
      <c r="G852" s="45"/>
    </row>
    <row r="853" ht="187.5" customHeight="1">
      <c r="A853" s="17">
        <v>852.0</v>
      </c>
      <c r="B853" s="44" t="str">
        <f>hyperlink("https://drive.google.com/uc?export=view&amp;id=1-D_gVMFMFDMSYOVYOzON6wz-mRLvpyda",image("https://drive.google.com/thumbnail?id=1-D_gVMFMFDMSYOVYOzON6wz-mRLvpyda"))</f>
        <v/>
      </c>
      <c r="C853" s="45" t="s">
        <v>1564</v>
      </c>
      <c r="D853" s="45" t="s">
        <v>1565</v>
      </c>
      <c r="E853" s="17">
        <v>0.0</v>
      </c>
      <c r="F853" s="21">
        <v>0.0</v>
      </c>
      <c r="G853" s="45"/>
    </row>
    <row r="854" ht="187.5" customHeight="1">
      <c r="A854" s="39">
        <v>853.0</v>
      </c>
      <c r="B854" s="44" t="str">
        <f>hyperlink("https://drive.google.com/uc?export=view&amp;id=1wAApS59810WS48e-eN3AMfoc5K1rf33B",image("https://drive.google.com/thumbnail?id=1wAApS59810WS48e-eN3AMfoc5K1rf33B"))</f>
        <v/>
      </c>
      <c r="C854" s="45" t="s">
        <v>1566</v>
      </c>
      <c r="D854" s="45" t="s">
        <v>1567</v>
      </c>
      <c r="E854" s="17">
        <v>0.0</v>
      </c>
      <c r="F854" s="21">
        <v>0.0</v>
      </c>
      <c r="G854" s="45"/>
    </row>
    <row r="855" ht="187.5" customHeight="1">
      <c r="A855" s="17">
        <v>854.0</v>
      </c>
      <c r="B855" s="44" t="str">
        <f>hyperlink("https://drive.google.com/uc?export=view&amp;id=1VSZjZKixexCYkn4oB-UXZivhMkv_ahUz",image("https://drive.google.com/thumbnail?id=1VSZjZKixexCYkn4oB-UXZivhMkv_ahUz"))</f>
        <v/>
      </c>
      <c r="C855" s="45" t="s">
        <v>1568</v>
      </c>
      <c r="D855" s="45" t="s">
        <v>1569</v>
      </c>
      <c r="E855" s="17">
        <v>0.0</v>
      </c>
      <c r="F855" s="21">
        <v>0.0</v>
      </c>
      <c r="G855" s="45"/>
    </row>
    <row r="856" ht="187.5" customHeight="1">
      <c r="A856" s="39">
        <v>855.0</v>
      </c>
      <c r="B856" s="44" t="str">
        <f>hyperlink("https://drive.google.com/uc?export=view&amp;id=1RGTt1D4dCs0f2iDRzs8D6sx8jJcVqZHJ",image("https://drive.google.com/thumbnail?id=1RGTt1D4dCs0f2iDRzs8D6sx8jJcVqZHJ"))</f>
        <v/>
      </c>
      <c r="C856" s="45" t="s">
        <v>1570</v>
      </c>
      <c r="D856" s="45" t="s">
        <v>860</v>
      </c>
      <c r="E856" s="17">
        <v>0.0</v>
      </c>
      <c r="F856" s="21">
        <v>0.0</v>
      </c>
      <c r="G856" s="45"/>
    </row>
    <row r="857" ht="187.5" customHeight="1">
      <c r="A857" s="17">
        <v>856.0</v>
      </c>
      <c r="B857" s="44" t="str">
        <f>hyperlink("https://drive.google.com/uc?export=view&amp;id=1e_kMOLxb6OSYwX1v_qslS7o9txbzpa1p",image("https://drive.google.com/thumbnail?id=1e_kMOLxb6OSYwX1v_qslS7o9txbzpa1p"))</f>
        <v/>
      </c>
      <c r="C857" s="45" t="s">
        <v>1571</v>
      </c>
      <c r="D857" s="45" t="s">
        <v>1572</v>
      </c>
      <c r="E857" s="17">
        <v>2.0</v>
      </c>
      <c r="F857" s="21">
        <v>2.0</v>
      </c>
      <c r="G857" s="45"/>
    </row>
    <row r="858" ht="187.5" customHeight="1">
      <c r="A858" s="39">
        <v>857.0</v>
      </c>
      <c r="B858" s="44" t="str">
        <f>hyperlink("https://drive.google.com/uc?export=view&amp;id=1a_pCHuSmro1NzhP9ZS-gWO4AxJLP8KT4",image("https://drive.google.com/thumbnail?id=1a_pCHuSmro1NzhP9ZS-gWO4AxJLP8KT4"))</f>
        <v/>
      </c>
      <c r="C858" s="45" t="s">
        <v>1573</v>
      </c>
      <c r="D858" s="45" t="s">
        <v>1574</v>
      </c>
      <c r="E858" s="17">
        <v>1.0</v>
      </c>
      <c r="F858" s="21">
        <v>0.0</v>
      </c>
      <c r="G858" s="45"/>
    </row>
    <row r="859" ht="187.5" customHeight="1">
      <c r="A859" s="17">
        <v>858.0</v>
      </c>
      <c r="B859" s="44" t="str">
        <f>hyperlink("https://drive.google.com/uc?export=view&amp;id=1SlX3lv43XBOdXLmJTwHPHjdzUarqwQwD",image("https://drive.google.com/thumbnail?id=1SlX3lv43XBOdXLmJTwHPHjdzUarqwQwD"))</f>
        <v/>
      </c>
      <c r="C859" s="45" t="s">
        <v>1575</v>
      </c>
      <c r="D859" s="45" t="s">
        <v>1576</v>
      </c>
      <c r="E859" s="17">
        <v>0.0</v>
      </c>
      <c r="F859" s="21">
        <v>0.0</v>
      </c>
      <c r="G859" s="45"/>
    </row>
    <row r="860" ht="187.5" customHeight="1">
      <c r="A860" s="39">
        <v>859.0</v>
      </c>
      <c r="B860" s="44" t="str">
        <f>hyperlink("https://drive.google.com/uc?export=view&amp;id=1M_QiwG0agGFGBjcrmn16Ev5bxSBT6zqH",image("https://drive.google.com/thumbnail?id=1M_QiwG0agGFGBjcrmn16Ev5bxSBT6zqH"))</f>
        <v/>
      </c>
      <c r="C860" s="45" t="s">
        <v>1577</v>
      </c>
      <c r="D860" s="45" t="s">
        <v>1578</v>
      </c>
      <c r="E860" s="17">
        <v>0.0</v>
      </c>
      <c r="F860" s="21">
        <v>0.0</v>
      </c>
      <c r="G860" s="45"/>
    </row>
    <row r="861" ht="187.5" customHeight="1">
      <c r="A861" s="17">
        <v>860.0</v>
      </c>
      <c r="B861" s="44" t="str">
        <f>hyperlink("https://drive.google.com/uc?export=view&amp;id=1S4eUZKVUY-rtJQmOeVjXJY0gUM6wGB8j",image("https://drive.google.com/thumbnail?id=1S4eUZKVUY-rtJQmOeVjXJY0gUM6wGB8j"))</f>
        <v/>
      </c>
      <c r="C861" s="45" t="s">
        <v>1579</v>
      </c>
      <c r="D861" s="45" t="s">
        <v>33</v>
      </c>
      <c r="E861" s="17">
        <v>0.0</v>
      </c>
      <c r="F861" s="21">
        <v>0.0</v>
      </c>
      <c r="G861" s="45"/>
    </row>
    <row r="862" ht="187.5" customHeight="1">
      <c r="A862" s="39">
        <v>861.0</v>
      </c>
      <c r="B862" s="44" t="str">
        <f>hyperlink("https://drive.google.com/uc?export=view&amp;id=1TewASfvPqO3z57_8v70if__IcHMm5C-2",image("https://drive.google.com/thumbnail?id=1TewASfvPqO3z57_8v70if__IcHMm5C-2"))</f>
        <v/>
      </c>
      <c r="C862" s="45" t="s">
        <v>1580</v>
      </c>
      <c r="D862" s="45" t="s">
        <v>1581</v>
      </c>
      <c r="E862" s="17">
        <v>0.0</v>
      </c>
      <c r="F862" s="21">
        <v>0.0</v>
      </c>
      <c r="G862" s="45"/>
    </row>
    <row r="863" ht="187.5" customHeight="1">
      <c r="A863" s="17">
        <v>862.0</v>
      </c>
      <c r="B863" s="44" t="str">
        <f>hyperlink("https://drive.google.com/uc?export=view&amp;id=1Gxh0N6FRG_jOzoWSuF-pCrpvDdnz_ExQ",image("https://drive.google.com/thumbnail?id=1Gxh0N6FRG_jOzoWSuF-pCrpvDdnz_ExQ"))</f>
        <v/>
      </c>
      <c r="C863" s="45" t="s">
        <v>1582</v>
      </c>
      <c r="D863" s="45" t="s">
        <v>1583</v>
      </c>
      <c r="E863" s="17">
        <v>0.0</v>
      </c>
      <c r="F863" s="21">
        <v>0.0</v>
      </c>
      <c r="G863" s="45"/>
    </row>
    <row r="864" ht="187.5" customHeight="1">
      <c r="A864" s="39">
        <v>863.0</v>
      </c>
      <c r="B864" s="44" t="str">
        <f>hyperlink("https://drive.google.com/uc?export=view&amp;id=1Gg8QpqnwM8m0bvIRQbwT5iWpZYVTVdNF",image("https://drive.google.com/thumbnail?id=1Gg8QpqnwM8m0bvIRQbwT5iWpZYVTVdNF"))</f>
        <v/>
      </c>
      <c r="C864" s="45" t="s">
        <v>1584</v>
      </c>
      <c r="D864" s="45" t="s">
        <v>1585</v>
      </c>
      <c r="E864" s="17">
        <v>0.0</v>
      </c>
      <c r="F864" s="21">
        <v>0.0</v>
      </c>
      <c r="G864" s="45"/>
    </row>
    <row r="865" ht="187.5" customHeight="1">
      <c r="A865" s="17">
        <v>864.0</v>
      </c>
      <c r="B865" s="44" t="str">
        <f>hyperlink("https://drive.google.com/uc?export=view&amp;id=1xi1hY9JdlsclLLKLykeb5rpx5PJhjIQA",image("https://drive.google.com/thumbnail?id=1xi1hY9JdlsclLLKLykeb5rpx5PJhjIQA"))</f>
        <v/>
      </c>
      <c r="C865" s="45" t="s">
        <v>1586</v>
      </c>
      <c r="D865" s="45" t="s">
        <v>1587</v>
      </c>
      <c r="E865" s="17">
        <v>0.0</v>
      </c>
      <c r="F865" s="21">
        <v>0.0</v>
      </c>
      <c r="G865" s="45"/>
    </row>
    <row r="866" ht="187.5" customHeight="1">
      <c r="A866" s="39">
        <v>865.0</v>
      </c>
      <c r="B866" s="44" t="str">
        <f>hyperlink("https://drive.google.com/uc?export=view&amp;id=1ZkhKus0j8nzaKw479vllArD-1Pq2yLJX",image("https://drive.google.com/thumbnail?id=1ZkhKus0j8nzaKw479vllArD-1Pq2yLJX"))</f>
        <v/>
      </c>
      <c r="C866" s="45" t="s">
        <v>1588</v>
      </c>
      <c r="D866" s="45" t="s">
        <v>11</v>
      </c>
      <c r="E866" s="17">
        <v>0.0</v>
      </c>
      <c r="F866" s="21">
        <v>0.0</v>
      </c>
      <c r="G866" s="45"/>
    </row>
    <row r="867" ht="187.5" customHeight="1">
      <c r="A867" s="17">
        <v>866.0</v>
      </c>
      <c r="B867" s="44" t="str">
        <f>hyperlink("https://drive.google.com/uc?export=view&amp;id=1zOl5v3qL8Y2u3XLDjlLPbz0A0I-FQOsy",image("https://drive.google.com/thumbnail?id=1zOl5v3qL8Y2u3XLDjlLPbz0A0I-FQOsy"))</f>
        <v/>
      </c>
      <c r="C867" s="45" t="s">
        <v>1589</v>
      </c>
      <c r="D867" s="45" t="s">
        <v>1590</v>
      </c>
      <c r="E867" s="17">
        <v>1.0</v>
      </c>
      <c r="F867" s="21">
        <v>0.0</v>
      </c>
      <c r="G867" s="45"/>
    </row>
    <row r="868" ht="187.5" customHeight="1">
      <c r="A868" s="39">
        <v>867.0</v>
      </c>
      <c r="B868" s="44" t="str">
        <f>hyperlink("https://drive.google.com/uc?export=view&amp;id=10vtfealIBjGnzaDcKi5ejeIsEmZX622q",image("https://drive.google.com/thumbnail?id=10vtfealIBjGnzaDcKi5ejeIsEmZX622q"))</f>
        <v/>
      </c>
      <c r="C868" s="45" t="s">
        <v>1591</v>
      </c>
      <c r="D868" s="45" t="s">
        <v>1592</v>
      </c>
      <c r="E868" s="17">
        <v>1.0</v>
      </c>
      <c r="F868" s="21">
        <v>0.0</v>
      </c>
      <c r="G868" s="45"/>
    </row>
    <row r="869" ht="187.5" customHeight="1">
      <c r="A869" s="17">
        <v>868.0</v>
      </c>
      <c r="B869" s="44" t="str">
        <f>hyperlink("https://drive.google.com/uc?export=view&amp;id=1-xE9BkbLBpJ5Rw0mtarn5scS8h-XarkH",image("https://drive.google.com/thumbnail?id=1-xE9BkbLBpJ5Rw0mtarn5scS8h-XarkH"))</f>
        <v/>
      </c>
      <c r="C869" s="45" t="s">
        <v>1593</v>
      </c>
      <c r="D869" s="45" t="s">
        <v>1594</v>
      </c>
      <c r="E869" s="17">
        <v>1.0</v>
      </c>
      <c r="F869" s="21">
        <v>0.0</v>
      </c>
      <c r="G869" s="45"/>
    </row>
    <row r="870" ht="187.5" customHeight="1">
      <c r="A870" s="39">
        <v>869.0</v>
      </c>
      <c r="B870" s="44" t="str">
        <f>hyperlink("https://drive.google.com/uc?export=view&amp;id=1JM57JlbPBe8zZSQoMBq2GeXd7VfC0k-B",image("https://drive.google.com/thumbnail?id=1JM57JlbPBe8zZSQoMBq2GeXd7VfC0k-B"))</f>
        <v/>
      </c>
      <c r="C870" s="45" t="s">
        <v>1595</v>
      </c>
      <c r="D870" s="45" t="s">
        <v>1596</v>
      </c>
      <c r="E870" s="17">
        <v>1.0</v>
      </c>
      <c r="F870" s="21">
        <v>1.0</v>
      </c>
      <c r="G870" s="45"/>
    </row>
    <row r="871" ht="187.5" customHeight="1">
      <c r="A871" s="17">
        <v>870.0</v>
      </c>
      <c r="B871" s="44" t="str">
        <f>hyperlink("https://drive.google.com/uc?export=view&amp;id=1BaUsh6IpwgdKZzvlzsX_UnbyYkDVUXhH",image("https://drive.google.com/thumbnail?id=1BaUsh6IpwgdKZzvlzsX_UnbyYkDVUXhH"))</f>
        <v/>
      </c>
      <c r="C871" s="45" t="s">
        <v>1597</v>
      </c>
      <c r="D871" s="45" t="s">
        <v>1045</v>
      </c>
      <c r="E871" s="17">
        <v>0.0</v>
      </c>
      <c r="F871" s="21">
        <v>0.0</v>
      </c>
      <c r="G871" s="45"/>
    </row>
    <row r="872" ht="187.5" customHeight="1">
      <c r="A872" s="39">
        <v>871.0</v>
      </c>
      <c r="B872" s="44" t="str">
        <f>hyperlink("https://drive.google.com/uc?export=view&amp;id=11o-ajY8iynEyWORs4Bp7M1jIaTAmNHdZ",image("https://drive.google.com/thumbnail?id=11o-ajY8iynEyWORs4Bp7M1jIaTAmNHdZ"))</f>
        <v/>
      </c>
      <c r="C872" s="45" t="s">
        <v>1598</v>
      </c>
      <c r="D872" s="45" t="s">
        <v>756</v>
      </c>
      <c r="E872" s="17">
        <v>0.0</v>
      </c>
      <c r="F872" s="21">
        <v>0.0</v>
      </c>
      <c r="G872" s="45"/>
    </row>
    <row r="873" ht="187.5" customHeight="1">
      <c r="A873" s="17">
        <v>872.0</v>
      </c>
      <c r="B873" s="44" t="str">
        <f>hyperlink("https://drive.google.com/uc?export=view&amp;id=1hoqf_eQZ-RclfmFbEXKw7oyzMECwa9q0",image("https://drive.google.com/thumbnail?id=1hoqf_eQZ-RclfmFbEXKw7oyzMECwa9q0"))</f>
        <v/>
      </c>
      <c r="C873" s="45" t="s">
        <v>1599</v>
      </c>
      <c r="D873" s="45" t="s">
        <v>1600</v>
      </c>
      <c r="E873" s="17">
        <v>0.0</v>
      </c>
      <c r="F873" s="21">
        <v>0.0</v>
      </c>
      <c r="G873" s="45"/>
    </row>
    <row r="874" ht="187.5" customHeight="1">
      <c r="A874" s="39">
        <v>873.0</v>
      </c>
      <c r="B874" s="44" t="str">
        <f>hyperlink("https://drive.google.com/uc?export=view&amp;id=1Sg7Eg5idUHnrtksVPvJoqEcbYamJtQQd",image("https://drive.google.com/thumbnail?id=1Sg7Eg5idUHnrtksVPvJoqEcbYamJtQQd"))</f>
        <v/>
      </c>
      <c r="C874" s="45" t="s">
        <v>1601</v>
      </c>
      <c r="D874" s="45" t="s">
        <v>1602</v>
      </c>
      <c r="E874" s="17">
        <v>2.0</v>
      </c>
      <c r="F874" s="21">
        <v>0.0</v>
      </c>
      <c r="G874" s="45"/>
    </row>
    <row r="875" ht="187.5" customHeight="1">
      <c r="A875" s="17">
        <v>874.0</v>
      </c>
      <c r="B875" s="44" t="str">
        <f>hyperlink("https://drive.google.com/uc?export=view&amp;id=1CmPIdfkII5OdyRElQCH0omEi4uvfa16d",image("https://drive.google.com/thumbnail?id=1CmPIdfkII5OdyRElQCH0omEi4uvfa16d"))</f>
        <v/>
      </c>
      <c r="C875" s="45" t="s">
        <v>1603</v>
      </c>
      <c r="D875" s="45" t="s">
        <v>1604</v>
      </c>
      <c r="E875" s="17">
        <v>0.0</v>
      </c>
      <c r="F875" s="21">
        <v>0.0</v>
      </c>
      <c r="G875" s="45"/>
    </row>
    <row r="876" ht="187.5" customHeight="1">
      <c r="A876" s="39">
        <v>875.0</v>
      </c>
      <c r="B876" s="44" t="str">
        <f>hyperlink("https://drive.google.com/uc?export=view&amp;id=1BMyZAAK-acHQUTy0Jo4Lkso3zTDa9obZ",image("https://drive.google.com/thumbnail?id=1BMyZAAK-acHQUTy0Jo4Lkso3zTDa9obZ"))</f>
        <v/>
      </c>
      <c r="C876" s="45" t="s">
        <v>1605</v>
      </c>
      <c r="D876" s="45" t="s">
        <v>1606</v>
      </c>
      <c r="E876" s="17">
        <v>2.0</v>
      </c>
      <c r="F876" s="21">
        <v>0.0</v>
      </c>
      <c r="G876" s="45"/>
    </row>
    <row r="877" ht="187.5" customHeight="1">
      <c r="A877" s="17">
        <v>876.0</v>
      </c>
      <c r="B877" s="44" t="str">
        <f>hyperlink("https://drive.google.com/uc?export=view&amp;id=18LWe6Csg_Iogd5q8haU7kwXe97x6kppJ",image("https://drive.google.com/thumbnail?id=18LWe6Csg_Iogd5q8haU7kwXe97x6kppJ"))</f>
        <v/>
      </c>
      <c r="C877" s="45" t="s">
        <v>1607</v>
      </c>
      <c r="D877" s="45" t="s">
        <v>1608</v>
      </c>
      <c r="E877" s="17">
        <v>2.0</v>
      </c>
      <c r="F877" s="21">
        <v>2.0</v>
      </c>
      <c r="G877" s="45"/>
    </row>
    <row r="878" ht="187.5" customHeight="1">
      <c r="A878" s="39">
        <v>877.0</v>
      </c>
      <c r="B878" s="44" t="str">
        <f>hyperlink("https://drive.google.com/uc?export=view&amp;id=1uLlo2Ckjmh43eir5Zd2UyJicLgdV2UYQ",image("https://drive.google.com/thumbnail?id=1uLlo2Ckjmh43eir5Zd2UyJicLgdV2UYQ"))</f>
        <v/>
      </c>
      <c r="C878" s="45" t="s">
        <v>1609</v>
      </c>
      <c r="D878" s="45" t="s">
        <v>1610</v>
      </c>
      <c r="E878" s="17">
        <v>0.0</v>
      </c>
      <c r="F878" s="21">
        <v>0.0</v>
      </c>
      <c r="G878" s="45"/>
    </row>
    <row r="879" ht="187.5" customHeight="1">
      <c r="A879" s="17">
        <v>878.0</v>
      </c>
      <c r="B879" s="44" t="str">
        <f>hyperlink("https://drive.google.com/uc?export=view&amp;id=1VIgBzNCmNZEjobZumRnetIKeCGFtXe5f",image("https://drive.google.com/thumbnail?id=1VIgBzNCmNZEjobZumRnetIKeCGFtXe5f"))</f>
        <v/>
      </c>
      <c r="C879" s="45" t="s">
        <v>1611</v>
      </c>
      <c r="D879" s="45" t="s">
        <v>1612</v>
      </c>
      <c r="E879" s="17">
        <v>1.0</v>
      </c>
      <c r="F879" s="21">
        <v>0.0</v>
      </c>
      <c r="G879" s="45"/>
    </row>
    <row r="880" ht="187.5" customHeight="1">
      <c r="A880" s="39">
        <v>879.0</v>
      </c>
      <c r="B880" s="44" t="str">
        <f>hyperlink("https://drive.google.com/uc?export=view&amp;id=1XOhw635g0CelAKnB4slSg7eA0bUkQ9Ry",image("https://drive.google.com/thumbnail?id=1XOhw635g0CelAKnB4slSg7eA0bUkQ9Ry"))</f>
        <v/>
      </c>
      <c r="C880" s="45" t="s">
        <v>1613</v>
      </c>
      <c r="D880" s="45" t="s">
        <v>1614</v>
      </c>
      <c r="E880" s="17">
        <v>0.0</v>
      </c>
      <c r="F880" s="21">
        <v>0.0</v>
      </c>
      <c r="G880" s="45"/>
    </row>
    <row r="881" ht="187.5" customHeight="1">
      <c r="A881" s="17">
        <v>880.0</v>
      </c>
      <c r="B881" s="44" t="str">
        <f>hyperlink("https://drive.google.com/uc?export=view&amp;id=1l4FpAmHxShFA8irjuyduGccRWiSDCQsg",image("https://drive.google.com/thumbnail?id=1l4FpAmHxShFA8irjuyduGccRWiSDCQsg"))</f>
        <v/>
      </c>
      <c r="C881" s="45" t="s">
        <v>1615</v>
      </c>
      <c r="D881" s="45" t="s">
        <v>1616</v>
      </c>
      <c r="E881" s="17">
        <v>2.0</v>
      </c>
      <c r="F881" s="21">
        <v>1.0</v>
      </c>
      <c r="G881" s="45"/>
    </row>
    <row r="882" ht="187.5" customHeight="1">
      <c r="A882" s="39">
        <v>881.0</v>
      </c>
      <c r="B882" s="44" t="str">
        <f>hyperlink("https://drive.google.com/uc?export=view&amp;id=1x3IMbTsEeWkMUxmq_itMmqnImVCWhn_M",image("https://drive.google.com/thumbnail?id=1x3IMbTsEeWkMUxmq_itMmqnImVCWhn_M"))</f>
        <v/>
      </c>
      <c r="C882" s="45" t="s">
        <v>1617</v>
      </c>
      <c r="D882" s="45" t="s">
        <v>1618</v>
      </c>
      <c r="E882" s="17">
        <v>1.0</v>
      </c>
      <c r="F882" s="21">
        <v>3.0</v>
      </c>
      <c r="G882" s="45"/>
    </row>
    <row r="883" ht="187.5" customHeight="1">
      <c r="A883" s="17">
        <v>882.0</v>
      </c>
      <c r="B883" s="44" t="str">
        <f>hyperlink("https://drive.google.com/uc?export=view&amp;id=1Bc3v-iPkv_dLs4UYKt4HE1i7LNYNF8ny",image("https://drive.google.com/thumbnail?id=1Bc3v-iPkv_dLs4UYKt4HE1i7LNYNF8ny"))</f>
        <v/>
      </c>
      <c r="C883" s="45" t="s">
        <v>1619</v>
      </c>
      <c r="D883" s="45" t="s">
        <v>1620</v>
      </c>
      <c r="E883" s="17">
        <v>0.0</v>
      </c>
      <c r="F883" s="21">
        <v>2.0</v>
      </c>
      <c r="G883" s="45"/>
    </row>
    <row r="884" ht="187.5" customHeight="1">
      <c r="A884" s="39">
        <v>883.0</v>
      </c>
      <c r="B884" s="44" t="str">
        <f>hyperlink("https://drive.google.com/uc?export=view&amp;id=1Arnnhi_LJGGlrWzpXha-7O9FVjfHnbG4",image("https://drive.google.com/thumbnail?id=1Arnnhi_LJGGlrWzpXha-7O9FVjfHnbG4"))</f>
        <v/>
      </c>
      <c r="C884" s="45" t="s">
        <v>1621</v>
      </c>
      <c r="D884" s="45" t="s">
        <v>907</v>
      </c>
      <c r="E884" s="17">
        <v>2.0</v>
      </c>
      <c r="F884" s="21">
        <v>3.0</v>
      </c>
      <c r="G884" s="45"/>
    </row>
    <row r="885" ht="187.5" customHeight="1">
      <c r="A885" s="17">
        <v>884.0</v>
      </c>
      <c r="B885" s="44" t="str">
        <f>hyperlink("https://drive.google.com/uc?export=view&amp;id=1GcnYzEg4MBh8k2Mllx1VbV0vy-e1qhgP",image("https://drive.google.com/thumbnail?id=1GcnYzEg4MBh8k2Mllx1VbV0vy-e1qhgP"))</f>
        <v/>
      </c>
      <c r="C885" s="45" t="s">
        <v>1622</v>
      </c>
      <c r="D885" s="45" t="s">
        <v>1623</v>
      </c>
      <c r="E885" s="17">
        <v>1.0</v>
      </c>
      <c r="F885" s="21">
        <v>0.0</v>
      </c>
      <c r="G885" s="45"/>
    </row>
    <row r="886" ht="187.5" customHeight="1">
      <c r="A886" s="39">
        <v>885.0</v>
      </c>
      <c r="B886" s="44" t="str">
        <f>hyperlink("https://drive.google.com/uc?export=view&amp;id=1bSZjgn_F69kxrodekInr5EZrD0gctRCX",image("https://drive.google.com/thumbnail?id=1bSZjgn_F69kxrodekInr5EZrD0gctRCX"))</f>
        <v/>
      </c>
      <c r="C886" s="45" t="s">
        <v>1624</v>
      </c>
      <c r="D886" s="45" t="s">
        <v>1625</v>
      </c>
      <c r="E886" s="17">
        <v>0.0</v>
      </c>
      <c r="F886" s="21">
        <v>0.0</v>
      </c>
      <c r="G886" s="45"/>
    </row>
    <row r="887" ht="187.5" customHeight="1">
      <c r="A887" s="17">
        <v>886.0</v>
      </c>
      <c r="B887" s="44" t="str">
        <f>hyperlink("https://drive.google.com/uc?export=view&amp;id=1VUhfceKnR5h2zQRSAuvZNNxk5BCA1fop",image("https://drive.google.com/thumbnail?id=1VUhfceKnR5h2zQRSAuvZNNxk5BCA1fop"))</f>
        <v/>
      </c>
      <c r="C887" s="45" t="s">
        <v>1626</v>
      </c>
      <c r="D887" s="45" t="s">
        <v>1627</v>
      </c>
      <c r="E887" s="17">
        <v>0.0</v>
      </c>
      <c r="F887" s="21">
        <v>0.0</v>
      </c>
      <c r="G887" s="45"/>
    </row>
    <row r="888" ht="187.5" customHeight="1">
      <c r="A888" s="39">
        <v>887.0</v>
      </c>
      <c r="B888" s="44" t="str">
        <f>hyperlink("https://drive.google.com/uc?export=view&amp;id=1vrPpYTxfdkDdiUskmgN9Rczgc5WWPI9W",image("https://drive.google.com/thumbnail?id=1vrPpYTxfdkDdiUskmgN9Rczgc5WWPI9W"))</f>
        <v/>
      </c>
      <c r="C888" s="45" t="s">
        <v>1628</v>
      </c>
      <c r="D888" s="45" t="s">
        <v>1629</v>
      </c>
      <c r="E888" s="17">
        <v>0.0</v>
      </c>
      <c r="F888" s="21">
        <v>0.0</v>
      </c>
      <c r="G888" s="45"/>
    </row>
    <row r="889" ht="187.5" customHeight="1">
      <c r="A889" s="17">
        <v>888.0</v>
      </c>
      <c r="B889" s="44" t="str">
        <f>hyperlink("https://drive.google.com/uc?export=view&amp;id=1roe_X-8cGM-qy-1RSD_gduf4TwkKjeti",image("https://drive.google.com/thumbnail?id=1roe_X-8cGM-qy-1RSD_gduf4TwkKjeti"))</f>
        <v/>
      </c>
      <c r="C889" s="45" t="s">
        <v>1630</v>
      </c>
      <c r="D889" s="45" t="s">
        <v>1631</v>
      </c>
      <c r="E889" s="17">
        <v>0.0</v>
      </c>
      <c r="F889" s="21">
        <v>0.0</v>
      </c>
      <c r="G889" s="45"/>
    </row>
    <row r="890" ht="187.5" customHeight="1">
      <c r="A890" s="39">
        <v>889.0</v>
      </c>
      <c r="B890" s="44" t="str">
        <f>hyperlink("https://drive.google.com/uc?export=view&amp;id=1tcy_Nps2BrO5Rq6a-ZMVOZh-544Mo9e5",image("https://drive.google.com/thumbnail?id=1tcy_Nps2BrO5Rq6a-ZMVOZh-544Mo9e5"))</f>
        <v/>
      </c>
      <c r="C890" s="45" t="s">
        <v>1632</v>
      </c>
      <c r="D890" s="45" t="s">
        <v>1633</v>
      </c>
      <c r="E890" s="17">
        <v>0.0</v>
      </c>
      <c r="F890" s="21">
        <v>0.0</v>
      </c>
      <c r="G890" s="45"/>
    </row>
    <row r="891" ht="187.5" customHeight="1">
      <c r="A891" s="17">
        <v>890.0</v>
      </c>
      <c r="B891" s="44" t="str">
        <f>hyperlink("https://drive.google.com/uc?export=view&amp;id=1MIEQcl4SUp6rtwPIJi7n65qi2fLN2i_B",image("https://drive.google.com/thumbnail?id=1MIEQcl4SUp6rtwPIJi7n65qi2fLN2i_B"))</f>
        <v/>
      </c>
      <c r="C891" s="45" t="s">
        <v>1634</v>
      </c>
      <c r="D891" s="45" t="s">
        <v>507</v>
      </c>
      <c r="E891" s="17">
        <v>0.0</v>
      </c>
      <c r="F891" s="21">
        <v>0.0</v>
      </c>
      <c r="G891" s="45"/>
    </row>
    <row r="892" ht="187.5" customHeight="1">
      <c r="A892" s="39">
        <v>891.0</v>
      </c>
      <c r="B892" s="44" t="str">
        <f>hyperlink("https://drive.google.com/uc?export=view&amp;id=1RrkDq0l0Jtw0OXXDWl4j7Tn1GXPhX5-G",image("https://drive.google.com/thumbnail?id=1RrkDq0l0Jtw0OXXDWl4j7Tn1GXPhX5-G"))</f>
        <v/>
      </c>
      <c r="C892" s="45" t="s">
        <v>1635</v>
      </c>
      <c r="D892" s="45" t="s">
        <v>477</v>
      </c>
      <c r="E892" s="17">
        <v>0.0</v>
      </c>
      <c r="F892" s="21">
        <v>0.0</v>
      </c>
      <c r="G892" s="45"/>
    </row>
    <row r="893" ht="187.5" customHeight="1">
      <c r="A893" s="17">
        <v>892.0</v>
      </c>
      <c r="B893" s="44" t="str">
        <f>hyperlink("https://drive.google.com/uc?export=view&amp;id=1GXCKfVlXgwv2DGDVFYHwmWyO8YkAjqji",image("https://drive.google.com/thumbnail?id=1GXCKfVlXgwv2DGDVFYHwmWyO8YkAjqji"))</f>
        <v/>
      </c>
      <c r="C893" s="45" t="s">
        <v>1636</v>
      </c>
      <c r="D893" s="45" t="s">
        <v>47</v>
      </c>
      <c r="E893" s="17">
        <v>0.0</v>
      </c>
      <c r="F893" s="21">
        <v>0.0</v>
      </c>
      <c r="G893" s="45"/>
    </row>
    <row r="894" ht="187.5" customHeight="1">
      <c r="A894" s="39">
        <v>893.0</v>
      </c>
      <c r="B894" s="44" t="str">
        <f>hyperlink("https://drive.google.com/uc?export=view&amp;id=146XRH17JtaLoyTh6oHvwGMSU_037MCg_",image("https://drive.google.com/thumbnail?id=146XRH17JtaLoyTh6oHvwGMSU_037MCg_"))</f>
        <v/>
      </c>
      <c r="C894" s="45" t="s">
        <v>1637</v>
      </c>
      <c r="D894" s="45" t="s">
        <v>1638</v>
      </c>
      <c r="E894" s="17">
        <v>0.0</v>
      </c>
      <c r="F894" s="21">
        <v>0.0</v>
      </c>
      <c r="G894" s="45"/>
    </row>
    <row r="895" ht="187.5" customHeight="1">
      <c r="A895" s="17">
        <v>894.0</v>
      </c>
      <c r="B895" s="44" t="str">
        <f>hyperlink("https://drive.google.com/uc?export=view&amp;id=1yE_E8IcyYzaHQhfh7agXmRinrMir_Btg",image("https://drive.google.com/thumbnail?id=1yE_E8IcyYzaHQhfh7agXmRinrMir_Btg"))</f>
        <v/>
      </c>
      <c r="C895" s="45" t="s">
        <v>1639</v>
      </c>
      <c r="D895" s="45" t="s">
        <v>1640</v>
      </c>
      <c r="E895" s="17">
        <v>2.0</v>
      </c>
      <c r="F895" s="21">
        <v>0.0</v>
      </c>
      <c r="G895" s="45"/>
    </row>
    <row r="896" ht="187.5" customHeight="1">
      <c r="A896" s="39">
        <v>895.0</v>
      </c>
      <c r="B896" s="44" t="str">
        <f>hyperlink("https://drive.google.com/uc?export=view&amp;id=1hi0T_d5i4yDaCDJS2a6_sjpiIysBnEeL",image("https://drive.google.com/thumbnail?id=1hi0T_d5i4yDaCDJS2a6_sjpiIysBnEeL"))</f>
        <v/>
      </c>
      <c r="C896" s="45" t="s">
        <v>1641</v>
      </c>
      <c r="D896" s="45" t="s">
        <v>1642</v>
      </c>
      <c r="E896" s="17">
        <v>0.0</v>
      </c>
      <c r="F896" s="21">
        <v>0.0</v>
      </c>
      <c r="G896" s="45"/>
    </row>
    <row r="897" ht="187.5" customHeight="1">
      <c r="A897" s="17">
        <v>896.0</v>
      </c>
      <c r="B897" s="44" t="str">
        <f>hyperlink("https://drive.google.com/uc?export=view&amp;id=1yuzjHaAQoDhodDGMI2aAyS4tvzc2NLkP",image("https://drive.google.com/thumbnail?id=1yuzjHaAQoDhodDGMI2aAyS4tvzc2NLkP"))</f>
        <v/>
      </c>
      <c r="C897" s="45" t="s">
        <v>1643</v>
      </c>
      <c r="D897" s="45" t="s">
        <v>1644</v>
      </c>
      <c r="E897" s="17">
        <v>0.0</v>
      </c>
      <c r="F897" s="21">
        <v>0.0</v>
      </c>
      <c r="G897" s="45"/>
    </row>
    <row r="898" ht="187.5" customHeight="1">
      <c r="A898" s="39">
        <v>897.0</v>
      </c>
      <c r="B898" s="44" t="str">
        <f>hyperlink("https://drive.google.com/uc?export=view&amp;id=13IKbfuqzxI4Mom-9tmaHUomlixPwAiWK",image("https://drive.google.com/thumbnail?id=13IKbfuqzxI4Mom-9tmaHUomlixPwAiWK"))</f>
        <v/>
      </c>
      <c r="C898" s="45" t="s">
        <v>1645</v>
      </c>
      <c r="D898" s="45" t="s">
        <v>873</v>
      </c>
      <c r="E898" s="17">
        <v>0.0</v>
      </c>
      <c r="F898" s="21">
        <v>0.0</v>
      </c>
      <c r="G898" s="45"/>
    </row>
    <row r="899" ht="187.5" customHeight="1">
      <c r="A899" s="17">
        <v>898.0</v>
      </c>
      <c r="B899" s="44" t="str">
        <f>hyperlink("https://drive.google.com/uc?export=view&amp;id=18WuCFnhfNkXxIMHDhbmOV8YC1e_5rdws",image("https://drive.google.com/thumbnail?id=18WuCFnhfNkXxIMHDhbmOV8YC1e_5rdws"))</f>
        <v/>
      </c>
      <c r="C899" s="45" t="s">
        <v>1646</v>
      </c>
      <c r="D899" s="45" t="s">
        <v>1647</v>
      </c>
      <c r="E899" s="17">
        <v>0.0</v>
      </c>
      <c r="F899" s="21">
        <v>0.0</v>
      </c>
      <c r="G899" s="45"/>
    </row>
    <row r="900" ht="187.5" customHeight="1">
      <c r="A900" s="39">
        <v>899.0</v>
      </c>
      <c r="B900" s="44" t="str">
        <f>hyperlink("https://drive.google.com/uc?export=view&amp;id=1jniEAMxnhXNlwwOFUpGxbo40LBDimjE2",image("https://drive.google.com/thumbnail?id=1jniEAMxnhXNlwwOFUpGxbo40LBDimjE2"))</f>
        <v/>
      </c>
      <c r="C900" s="45" t="s">
        <v>1648</v>
      </c>
      <c r="D900" s="45" t="s">
        <v>1649</v>
      </c>
      <c r="E900" s="17">
        <v>0.0</v>
      </c>
      <c r="F900" s="21">
        <v>0.0</v>
      </c>
      <c r="G900" s="45"/>
    </row>
    <row r="901" ht="187.5" customHeight="1">
      <c r="A901" s="17">
        <v>900.0</v>
      </c>
      <c r="B901" s="44" t="str">
        <f>hyperlink("https://drive.google.com/uc?export=view&amp;id=1jYbB01rqRgsXIlyE7dv1wbIes8Y4AkBW",image("https://drive.google.com/thumbnail?id=1jYbB01rqRgsXIlyE7dv1wbIes8Y4AkBW"))</f>
        <v/>
      </c>
      <c r="C901" s="45" t="s">
        <v>1650</v>
      </c>
      <c r="D901" s="45" t="s">
        <v>1651</v>
      </c>
      <c r="E901" s="17">
        <v>3.0</v>
      </c>
      <c r="F901" s="21">
        <v>2.0</v>
      </c>
      <c r="G901" s="45"/>
    </row>
    <row r="902" ht="187.5" customHeight="1">
      <c r="A902" s="39">
        <v>901.0</v>
      </c>
      <c r="B902" s="44" t="str">
        <f>hyperlink("https://drive.google.com/uc?export=view&amp;id=1vFBsYBUeFVMjENrrs7tn5nNYMlU0erUQ",image("https://drive.google.com/thumbnail?id=1vFBsYBUeFVMjENrrs7tn5nNYMlU0erUQ"))</f>
        <v/>
      </c>
      <c r="C902" s="45" t="s">
        <v>1652</v>
      </c>
      <c r="D902" s="45" t="s">
        <v>1653</v>
      </c>
      <c r="E902" s="17">
        <v>0.0</v>
      </c>
      <c r="F902" s="21">
        <v>0.0</v>
      </c>
      <c r="G902" s="45"/>
    </row>
    <row r="903" ht="187.5" customHeight="1">
      <c r="A903" s="17">
        <v>902.0</v>
      </c>
      <c r="B903" s="44" t="str">
        <f>hyperlink("https://drive.google.com/uc?export=view&amp;id=1ggBMREI3J4UYHgqo9ShWhDe0oVlY18Ir",image("https://drive.google.com/thumbnail?id=1ggBMREI3J4UYHgqo9ShWhDe0oVlY18Ir"))</f>
        <v/>
      </c>
      <c r="C903" s="45" t="s">
        <v>1654</v>
      </c>
      <c r="D903" s="45" t="s">
        <v>1655</v>
      </c>
      <c r="E903" s="17">
        <v>2.0</v>
      </c>
      <c r="F903" s="21">
        <v>2.0</v>
      </c>
      <c r="G903" s="45"/>
    </row>
    <row r="904" ht="187.5" customHeight="1">
      <c r="A904" s="39">
        <v>903.0</v>
      </c>
      <c r="B904" s="44" t="str">
        <f>hyperlink("https://drive.google.com/uc?export=view&amp;id=1AWUIqptmi7FM2dLFu-HULg_nCZc02NRD",image("https://drive.google.com/thumbnail?id=1AWUIqptmi7FM2dLFu-HULg_nCZc02NRD"))</f>
        <v/>
      </c>
      <c r="C904" s="45" t="s">
        <v>1656</v>
      </c>
      <c r="D904" s="45" t="s">
        <v>1657</v>
      </c>
      <c r="E904" s="17">
        <v>0.0</v>
      </c>
      <c r="F904" s="21">
        <v>0.0</v>
      </c>
      <c r="G904" s="45"/>
    </row>
    <row r="905" ht="187.5" customHeight="1">
      <c r="A905" s="17">
        <v>904.0</v>
      </c>
      <c r="B905" s="44" t="str">
        <f>hyperlink("https://drive.google.com/uc?export=view&amp;id=1PjiPBJryO0eRCx2cKB-kHeYhELV7xVaq",image("https://drive.google.com/thumbnail?id=1PjiPBJryO0eRCx2cKB-kHeYhELV7xVaq"))</f>
        <v/>
      </c>
      <c r="C905" s="45" t="s">
        <v>1658</v>
      </c>
      <c r="D905" s="45" t="s">
        <v>1659</v>
      </c>
      <c r="E905" s="17">
        <v>0.0</v>
      </c>
      <c r="F905" s="21">
        <v>0.0</v>
      </c>
      <c r="G905" s="45"/>
    </row>
    <row r="906" ht="187.5" customHeight="1">
      <c r="A906" s="39">
        <v>905.0</v>
      </c>
      <c r="B906" s="44" t="str">
        <f>hyperlink("https://drive.google.com/uc?export=view&amp;id=129na3SV3YB_o38XJFGCazZyLy5SBYsAE",image("https://drive.google.com/thumbnail?id=129na3SV3YB_o38XJFGCazZyLy5SBYsAE"))</f>
        <v/>
      </c>
      <c r="C906" s="45" t="s">
        <v>1660</v>
      </c>
      <c r="D906" s="45" t="s">
        <v>124</v>
      </c>
      <c r="E906" s="17">
        <v>0.0</v>
      </c>
      <c r="F906" s="21">
        <v>0.0</v>
      </c>
      <c r="G906" s="45"/>
    </row>
    <row r="907" ht="187.5" customHeight="1">
      <c r="A907" s="17">
        <v>906.0</v>
      </c>
      <c r="B907" s="44" t="str">
        <f>hyperlink("https://drive.google.com/uc?export=view&amp;id=1pE-acZ3MMU2Lk9Fz33bDwRpQ65QfmYfz",image("https://drive.google.com/thumbnail?id=1pE-acZ3MMU2Lk9Fz33bDwRpQ65QfmYfz"))</f>
        <v/>
      </c>
      <c r="C907" s="45" t="s">
        <v>1661</v>
      </c>
      <c r="D907" s="45" t="s">
        <v>1662</v>
      </c>
      <c r="E907" s="17">
        <v>0.0</v>
      </c>
      <c r="F907" s="21">
        <v>0.0</v>
      </c>
      <c r="G907" s="45"/>
    </row>
    <row r="908" ht="187.5" customHeight="1">
      <c r="A908" s="39">
        <v>907.0</v>
      </c>
      <c r="B908" s="44" t="str">
        <f>hyperlink("https://drive.google.com/uc?export=view&amp;id=1vCX3jt9gjR-U0SOiZ-ji1Jc7MWy3F5lO",image("https://drive.google.com/thumbnail?id=1vCX3jt9gjR-U0SOiZ-ji1Jc7MWy3F5lO"))</f>
        <v/>
      </c>
      <c r="C908" s="45" t="s">
        <v>1663</v>
      </c>
      <c r="D908" s="45" t="s">
        <v>1664</v>
      </c>
      <c r="E908" s="17">
        <v>2.0</v>
      </c>
      <c r="F908" s="21">
        <v>2.0</v>
      </c>
      <c r="G908" s="45"/>
    </row>
    <row r="909" ht="187.5" customHeight="1">
      <c r="A909" s="17">
        <v>908.0</v>
      </c>
      <c r="B909" s="44" t="str">
        <f>hyperlink("https://drive.google.com/uc?export=view&amp;id=1Jg6qHZxUEL4g01zwP4Nfcq7Pp4CIDnvx",image("https://drive.google.com/thumbnail?id=1Jg6qHZxUEL4g01zwP4Nfcq7Pp4CIDnvx"))</f>
        <v/>
      </c>
      <c r="C909" s="45" t="s">
        <v>1665</v>
      </c>
      <c r="D909" s="45" t="s">
        <v>1666</v>
      </c>
      <c r="E909" s="17">
        <v>2.0</v>
      </c>
      <c r="F909" s="21">
        <v>2.0</v>
      </c>
      <c r="G909" s="45"/>
    </row>
    <row r="910" ht="187.5" customHeight="1">
      <c r="A910" s="39">
        <v>909.0</v>
      </c>
      <c r="B910" s="44" t="str">
        <f>hyperlink("https://drive.google.com/uc?export=view&amp;id=1hiXSuzVWkUuY_A1Oa3zOiVUCu5QPHv9g",image("https://drive.google.com/thumbnail?id=1hiXSuzVWkUuY_A1Oa3zOiVUCu5QPHv9g"))</f>
        <v/>
      </c>
      <c r="C910" s="45" t="s">
        <v>1667</v>
      </c>
      <c r="D910" s="45" t="s">
        <v>1668</v>
      </c>
      <c r="E910" s="17">
        <v>0.0</v>
      </c>
      <c r="F910" s="21">
        <v>0.0</v>
      </c>
      <c r="G910" s="45"/>
    </row>
    <row r="911" ht="187.5" customHeight="1">
      <c r="A911" s="17">
        <v>910.0</v>
      </c>
      <c r="B911" s="44" t="str">
        <f>hyperlink("https://drive.google.com/uc?export=view&amp;id=1G4EF5TA9utgIDtbVovUT2Ri2OwmeBJBM",image("https://drive.google.com/thumbnail?id=1G4EF5TA9utgIDtbVovUT2Ri2OwmeBJBM"))</f>
        <v/>
      </c>
      <c r="C911" s="45" t="s">
        <v>1669</v>
      </c>
      <c r="D911" s="45" t="s">
        <v>1670</v>
      </c>
      <c r="E911" s="17">
        <v>0.0</v>
      </c>
      <c r="F911" s="21">
        <v>0.0</v>
      </c>
      <c r="G911" s="45"/>
    </row>
    <row r="912" ht="187.5" customHeight="1">
      <c r="A912" s="39">
        <v>911.0</v>
      </c>
      <c r="B912" s="44" t="str">
        <f>hyperlink("https://drive.google.com/uc?export=view&amp;id=1oi5EXnmhdFLqH3BsF2ZRGufqXKhtRctp",image("https://drive.google.com/thumbnail?id=1oi5EXnmhdFLqH3BsF2ZRGufqXKhtRctp"))</f>
        <v/>
      </c>
      <c r="C912" s="45" t="s">
        <v>1671</v>
      </c>
      <c r="D912" s="45" t="s">
        <v>452</v>
      </c>
      <c r="E912" s="17">
        <v>0.0</v>
      </c>
      <c r="F912" s="21">
        <v>0.0</v>
      </c>
      <c r="G912" s="45"/>
    </row>
    <row r="913" ht="187.5" customHeight="1">
      <c r="A913" s="17">
        <v>912.0</v>
      </c>
      <c r="B913" s="44" t="str">
        <f>hyperlink("https://drive.google.com/uc?export=view&amp;id=1gOwiU6e-OWVQjWyHsLDdGBG9xdXakR3G",image("https://drive.google.com/thumbnail?id=1gOwiU6e-OWVQjWyHsLDdGBG9xdXakR3G"))</f>
        <v/>
      </c>
      <c r="C913" s="45" t="s">
        <v>1672</v>
      </c>
      <c r="D913" s="45" t="s">
        <v>1673</v>
      </c>
      <c r="E913" s="17">
        <v>0.0</v>
      </c>
      <c r="F913" s="21">
        <v>0.0</v>
      </c>
      <c r="G913" s="45"/>
    </row>
    <row r="914" ht="187.5" customHeight="1">
      <c r="A914" s="39">
        <v>913.0</v>
      </c>
      <c r="B914" s="44" t="str">
        <f>hyperlink("https://drive.google.com/uc?export=view&amp;id=19sa35RX0ZVOgeK1id53Z3Q-tSGIrooTW",image("https://drive.google.com/thumbnail?id=19sa35RX0ZVOgeK1id53Z3Q-tSGIrooTW"))</f>
        <v/>
      </c>
      <c r="C914" s="45" t="s">
        <v>1674</v>
      </c>
      <c r="D914" s="45" t="s">
        <v>1675</v>
      </c>
      <c r="E914" s="17">
        <v>0.0</v>
      </c>
      <c r="F914" s="21">
        <v>0.0</v>
      </c>
      <c r="G914" s="45"/>
    </row>
    <row r="915" ht="187.5" customHeight="1">
      <c r="A915" s="17">
        <v>914.0</v>
      </c>
      <c r="B915" s="44" t="str">
        <f>hyperlink("https://drive.google.com/uc?export=view&amp;id=1cBdQTBcyRbZzoWdF6LuPAWWLnAuGcpOP",image("https://drive.google.com/thumbnail?id=1cBdQTBcyRbZzoWdF6LuPAWWLnAuGcpOP"))</f>
        <v/>
      </c>
      <c r="C915" s="45" t="s">
        <v>1676</v>
      </c>
      <c r="D915" s="45" t="s">
        <v>1677</v>
      </c>
      <c r="E915" s="17">
        <v>0.0</v>
      </c>
      <c r="F915" s="21">
        <v>1.0</v>
      </c>
      <c r="G915" s="45"/>
    </row>
    <row r="916" ht="187.5" customHeight="1">
      <c r="A916" s="39">
        <v>915.0</v>
      </c>
      <c r="B916" s="44" t="str">
        <f>hyperlink("https://drive.google.com/uc?export=view&amp;id=1Vc8Lf7VniT1CqGNFIMTw0XPA9dD8Etqc",image("https://drive.google.com/thumbnail?id=1Vc8Lf7VniT1CqGNFIMTw0XPA9dD8Etqc"))</f>
        <v/>
      </c>
      <c r="C916" s="45" t="s">
        <v>1678</v>
      </c>
      <c r="D916" s="45" t="s">
        <v>1679</v>
      </c>
      <c r="E916" s="17">
        <v>2.0</v>
      </c>
      <c r="F916" s="21">
        <v>0.0</v>
      </c>
      <c r="G916" s="45"/>
    </row>
    <row r="917" ht="187.5" customHeight="1">
      <c r="A917" s="17">
        <v>916.0</v>
      </c>
      <c r="B917" s="44" t="str">
        <f>hyperlink("https://drive.google.com/uc?export=view&amp;id=1qDbJxYBRqFn-glQXcSgRIE9LCDBwMAb9",image("https://drive.google.com/thumbnail?id=1qDbJxYBRqFn-glQXcSgRIE9LCDBwMAb9"))</f>
        <v/>
      </c>
      <c r="C917" s="45" t="s">
        <v>1680</v>
      </c>
      <c r="D917" s="45" t="s">
        <v>264</v>
      </c>
      <c r="E917" s="17">
        <v>0.0</v>
      </c>
      <c r="F917" s="21">
        <v>0.0</v>
      </c>
      <c r="G917" s="45"/>
    </row>
    <row r="918" ht="187.5" customHeight="1">
      <c r="A918" s="39">
        <v>917.0</v>
      </c>
      <c r="B918" s="44" t="str">
        <f>hyperlink("https://drive.google.com/uc?export=view&amp;id=147HFMh_ax3c_md5tifQZQztNJ03dN3KN",image("https://drive.google.com/thumbnail?id=147HFMh_ax3c_md5tifQZQztNJ03dN3KN"))</f>
        <v/>
      </c>
      <c r="C918" s="45" t="s">
        <v>1681</v>
      </c>
      <c r="D918" s="45" t="s">
        <v>1682</v>
      </c>
      <c r="E918" s="17">
        <v>0.0</v>
      </c>
      <c r="F918" s="21">
        <v>0.0</v>
      </c>
      <c r="G918" s="45"/>
    </row>
    <row r="919" ht="187.5" customHeight="1">
      <c r="A919" s="17">
        <v>918.0</v>
      </c>
      <c r="B919" s="44" t="str">
        <f>hyperlink("https://drive.google.com/uc?export=view&amp;id=1CYtBV_4eUfIqJbHha4Upv3-WDW2mEpyk",image("https://drive.google.com/thumbnail?id=1CYtBV_4eUfIqJbHha4Upv3-WDW2mEpyk"))</f>
        <v/>
      </c>
      <c r="C919" s="45" t="s">
        <v>1683</v>
      </c>
      <c r="D919" s="45" t="s">
        <v>1684</v>
      </c>
      <c r="E919" s="17">
        <v>1.0</v>
      </c>
      <c r="F919" s="21">
        <v>1.0</v>
      </c>
      <c r="G919" s="45"/>
    </row>
    <row r="920" ht="187.5" customHeight="1">
      <c r="A920" s="39">
        <v>919.0</v>
      </c>
      <c r="B920" s="44" t="str">
        <f>hyperlink("https://drive.google.com/uc?export=view&amp;id=1pB_Z-6ZKxOUB7JrU1EWW64HH-dUNBylQ",image("https://drive.google.com/thumbnail?id=1pB_Z-6ZKxOUB7JrU1EWW64HH-dUNBylQ"))</f>
        <v/>
      </c>
      <c r="C920" s="45" t="s">
        <v>1685</v>
      </c>
      <c r="D920" s="45" t="s">
        <v>339</v>
      </c>
      <c r="E920" s="17">
        <v>0.0</v>
      </c>
      <c r="F920" s="21">
        <v>0.0</v>
      </c>
      <c r="G920" s="45"/>
    </row>
    <row r="921" ht="187.5" customHeight="1">
      <c r="A921" s="17">
        <v>920.0</v>
      </c>
      <c r="B921" s="44" t="str">
        <f>hyperlink("https://drive.google.com/uc?export=view&amp;id=16Knvv5mTQhgFixc_jLgQKuYOQJfqA0sT",image("https://drive.google.com/thumbnail?id=16Knvv5mTQhgFixc_jLgQKuYOQJfqA0sT"))</f>
        <v/>
      </c>
      <c r="C921" s="45" t="s">
        <v>1686</v>
      </c>
      <c r="D921" s="45" t="s">
        <v>429</v>
      </c>
      <c r="E921" s="17">
        <v>2.0</v>
      </c>
      <c r="F921" s="21">
        <v>2.0</v>
      </c>
      <c r="G921" s="45"/>
    </row>
    <row r="922" ht="187.5" customHeight="1">
      <c r="A922" s="39">
        <v>921.0</v>
      </c>
      <c r="B922" s="44" t="str">
        <f>hyperlink("https://drive.google.com/uc?export=view&amp;id=1WZhUDWo4-PFH8zHHR_ONB0Vzi51z4XTp",image("https://drive.google.com/thumbnail?id=1WZhUDWo4-PFH8zHHR_ONB0Vzi51z4XTp"))</f>
        <v/>
      </c>
      <c r="C922" s="45" t="s">
        <v>1687</v>
      </c>
      <c r="D922" s="45" t="s">
        <v>458</v>
      </c>
      <c r="E922" s="17">
        <v>0.0</v>
      </c>
      <c r="F922" s="21">
        <v>0.0</v>
      </c>
      <c r="G922" s="45"/>
    </row>
    <row r="923" ht="187.5" customHeight="1">
      <c r="A923" s="17">
        <v>922.0</v>
      </c>
      <c r="B923" s="44" t="str">
        <f>hyperlink("https://drive.google.com/uc?export=view&amp;id=1_lEV7mLyViWhv9JfjzbyeWNkHavSyHcj",image("https://drive.google.com/thumbnail?id=1_lEV7mLyViWhv9JfjzbyeWNkHavSyHcj"))</f>
        <v/>
      </c>
      <c r="C923" s="45" t="s">
        <v>1688</v>
      </c>
      <c r="D923" s="45" t="s">
        <v>1689</v>
      </c>
      <c r="E923" s="17">
        <v>0.0</v>
      </c>
      <c r="F923" s="21">
        <v>0.0</v>
      </c>
      <c r="G923" s="45"/>
    </row>
    <row r="924" ht="187.5" customHeight="1">
      <c r="A924" s="39">
        <v>923.0</v>
      </c>
      <c r="B924" s="44" t="str">
        <f>hyperlink("https://drive.google.com/uc?export=view&amp;id=148splw7xdN_igS0K2zaCelmq2KrJgimC",image("https://drive.google.com/thumbnail?id=148splw7xdN_igS0K2zaCelmq2KrJgimC"))</f>
        <v/>
      </c>
      <c r="C924" s="45" t="s">
        <v>1690</v>
      </c>
      <c r="D924" s="45" t="s">
        <v>1691</v>
      </c>
      <c r="E924" s="17">
        <v>0.0</v>
      </c>
      <c r="F924" s="21">
        <v>0.0</v>
      </c>
      <c r="G924" s="45"/>
    </row>
    <row r="925" ht="187.5" customHeight="1">
      <c r="A925" s="17">
        <v>924.0</v>
      </c>
      <c r="B925" s="44" t="str">
        <f>hyperlink("https://drive.google.com/uc?export=view&amp;id=1CsSv1m66KNyrhbIDTq88F9M4BEaXaUXr",image("https://drive.google.com/thumbnail?id=1CsSv1m66KNyrhbIDTq88F9M4BEaXaUXr"))</f>
        <v/>
      </c>
      <c r="C925" s="45" t="s">
        <v>1692</v>
      </c>
      <c r="D925" s="45" t="s">
        <v>1693</v>
      </c>
      <c r="E925" s="17">
        <v>0.0</v>
      </c>
      <c r="F925" s="21">
        <v>0.0</v>
      </c>
      <c r="G925" s="45"/>
    </row>
    <row r="926" ht="187.5" customHeight="1">
      <c r="A926" s="39">
        <v>925.0</v>
      </c>
      <c r="B926" s="44" t="str">
        <f>hyperlink("https://drive.google.com/uc?export=view&amp;id=1bRDEOw9z5_ahFeeqJWqxETA6TcfBkL15",image("https://drive.google.com/thumbnail?id=1bRDEOw9z5_ahFeeqJWqxETA6TcfBkL15"))</f>
        <v/>
      </c>
      <c r="C926" s="45" t="s">
        <v>1694</v>
      </c>
      <c r="D926" s="45" t="s">
        <v>1695</v>
      </c>
      <c r="E926" s="17">
        <v>0.0</v>
      </c>
      <c r="F926" s="21">
        <v>0.0</v>
      </c>
      <c r="G926" s="45"/>
    </row>
    <row r="927" ht="187.5" customHeight="1">
      <c r="A927" s="17">
        <v>926.0</v>
      </c>
      <c r="B927" s="44" t="str">
        <f>hyperlink("https://drive.google.com/uc?export=view&amp;id=1GFsqONLySW8jR6aX_JM6fRIEHb6GIxUe",image("https://drive.google.com/thumbnail?id=1GFsqONLySW8jR6aX_JM6fRIEHb6GIxUe"))</f>
        <v/>
      </c>
      <c r="C927" s="45" t="s">
        <v>235</v>
      </c>
      <c r="D927" s="45" t="s">
        <v>236</v>
      </c>
      <c r="E927" s="17">
        <v>0.0</v>
      </c>
      <c r="F927" s="21">
        <v>0.0</v>
      </c>
      <c r="G927" s="45"/>
    </row>
    <row r="928" ht="187.5" customHeight="1">
      <c r="A928" s="39">
        <v>927.0</v>
      </c>
      <c r="B928" s="44" t="str">
        <f>hyperlink("https://drive.google.com/uc?export=view&amp;id=1smkeGugvRgsgK7OhyuNT-gUuAD-5fP8D",image("https://drive.google.com/thumbnail?id=1smkeGugvRgsgK7OhyuNT-gUuAD-5fP8D"))</f>
        <v/>
      </c>
      <c r="C928" s="45" t="s">
        <v>1696</v>
      </c>
      <c r="D928" s="45" t="s">
        <v>1697</v>
      </c>
      <c r="E928" s="17">
        <v>0.0</v>
      </c>
      <c r="F928" s="21">
        <v>0.0</v>
      </c>
      <c r="G928" s="45"/>
    </row>
    <row r="929" ht="187.5" customHeight="1">
      <c r="A929" s="17">
        <v>928.0</v>
      </c>
      <c r="B929" s="44" t="str">
        <f>hyperlink("https://drive.google.com/uc?export=view&amp;id=1nY6Nm7aLlJQU9CD1mh6rChJoVEzhfeJ6",image("https://drive.google.com/thumbnail?id=1nY6Nm7aLlJQU9CD1mh6rChJoVEzhfeJ6"))</f>
        <v/>
      </c>
      <c r="C929" s="45" t="s">
        <v>1698</v>
      </c>
      <c r="D929" s="45" t="s">
        <v>492</v>
      </c>
      <c r="E929" s="17">
        <v>0.0</v>
      </c>
      <c r="F929" s="21">
        <v>0.0</v>
      </c>
      <c r="G929" s="45"/>
    </row>
    <row r="930" ht="187.5" customHeight="1">
      <c r="A930" s="39">
        <v>929.0</v>
      </c>
      <c r="B930" s="44" t="str">
        <f>hyperlink("https://drive.google.com/uc?export=view&amp;id=1TlAz-0JZ3nbinIRkb-9QyYk0r3Cd-kRX",image("https://drive.google.com/thumbnail?id=1TlAz-0JZ3nbinIRkb-9QyYk0r3Cd-kRX"))</f>
        <v/>
      </c>
      <c r="C930" s="45" t="s">
        <v>1699</v>
      </c>
      <c r="D930" s="45" t="s">
        <v>1700</v>
      </c>
      <c r="E930" s="17">
        <v>0.0</v>
      </c>
      <c r="F930" s="21">
        <v>0.0</v>
      </c>
      <c r="G930" s="45"/>
    </row>
    <row r="931" ht="187.5" customHeight="1">
      <c r="A931" s="17">
        <v>930.0</v>
      </c>
      <c r="B931" s="44" t="str">
        <f>hyperlink("https://drive.google.com/uc?export=view&amp;id=1UlWRHIGuuf5mzidb6P02Kz_XipVNSyqV",image("https://drive.google.com/thumbnail?id=1UlWRHIGuuf5mzidb6P02Kz_XipVNSyqV"))</f>
        <v/>
      </c>
      <c r="C931" s="45" t="s">
        <v>1701</v>
      </c>
      <c r="D931" s="45" t="s">
        <v>1702</v>
      </c>
      <c r="E931" s="17">
        <v>0.0</v>
      </c>
      <c r="F931" s="21">
        <v>0.0</v>
      </c>
      <c r="G931" s="45"/>
    </row>
    <row r="932" ht="187.5" customHeight="1">
      <c r="A932" s="39">
        <v>931.0</v>
      </c>
      <c r="B932" s="44" t="str">
        <f>hyperlink("https://drive.google.com/uc?export=view&amp;id=1qR0qi88DnIr9-xSFVAT4qw6PlwmobYGl",image("https://drive.google.com/thumbnail?id=1qR0qi88DnIr9-xSFVAT4qw6PlwmobYGl"))</f>
        <v/>
      </c>
      <c r="C932" s="45" t="s">
        <v>1703</v>
      </c>
      <c r="D932" s="45" t="s">
        <v>106</v>
      </c>
      <c r="E932" s="17">
        <v>1.0</v>
      </c>
      <c r="F932" s="21">
        <v>3.0</v>
      </c>
      <c r="G932" s="45"/>
    </row>
    <row r="933" ht="187.5" customHeight="1">
      <c r="A933" s="17">
        <v>932.0</v>
      </c>
      <c r="B933" s="44" t="str">
        <f>hyperlink("https://drive.google.com/uc?export=view&amp;id=1VLY5zJoWhM0vMEjGTmnTBYVYYv_i4cWu",image("https://drive.google.com/thumbnail?id=1VLY5zJoWhM0vMEjGTmnTBYVYYv_i4cWu"))</f>
        <v/>
      </c>
      <c r="C933" s="45" t="s">
        <v>1704</v>
      </c>
      <c r="D933" s="45" t="s">
        <v>1705</v>
      </c>
      <c r="E933" s="17">
        <v>2.0</v>
      </c>
      <c r="F933" s="21">
        <v>1.0</v>
      </c>
      <c r="G933" s="45"/>
    </row>
    <row r="934" ht="187.5" customHeight="1">
      <c r="A934" s="39">
        <v>933.0</v>
      </c>
      <c r="B934" s="44" t="str">
        <f>hyperlink("https://drive.google.com/uc?export=view&amp;id=1vT3KUY3sbIRQtAEygKkODgBijNjWadJn",image("https://drive.google.com/thumbnail?id=1vT3KUY3sbIRQtAEygKkODgBijNjWadJn"))</f>
        <v/>
      </c>
      <c r="C934" s="45" t="s">
        <v>1706</v>
      </c>
      <c r="D934" s="45" t="s">
        <v>1707</v>
      </c>
      <c r="E934" s="17">
        <v>2.0</v>
      </c>
      <c r="F934" s="21">
        <v>2.0</v>
      </c>
      <c r="G934" s="45"/>
    </row>
    <row r="935" ht="187.5" customHeight="1">
      <c r="A935" s="17">
        <v>934.0</v>
      </c>
      <c r="B935" s="44" t="str">
        <f>hyperlink("https://drive.google.com/uc?export=view&amp;id=1NEzAOlhRAzQc-x-_IhdaRQCMmBsfQXbj",image("https://drive.google.com/thumbnail?id=1NEzAOlhRAzQc-x-_IhdaRQCMmBsfQXbj"))</f>
        <v/>
      </c>
      <c r="C935" s="45" t="s">
        <v>1708</v>
      </c>
      <c r="D935" s="45" t="s">
        <v>1709</v>
      </c>
      <c r="E935" s="17">
        <v>0.0</v>
      </c>
      <c r="F935" s="21">
        <v>0.0</v>
      </c>
      <c r="G935" s="45"/>
    </row>
    <row r="936" ht="187.5" customHeight="1">
      <c r="A936" s="39">
        <v>935.0</v>
      </c>
      <c r="B936" s="44" t="str">
        <f>hyperlink("https://drive.google.com/uc?export=view&amp;id=1x6g06N3n7OpcDOmnxMbWBL1mie0goSbM",image("https://drive.google.com/thumbnail?id=1x6g06N3n7OpcDOmnxMbWBL1mie0goSbM"))</f>
        <v/>
      </c>
      <c r="C936" s="45" t="s">
        <v>1710</v>
      </c>
      <c r="D936" s="45" t="s">
        <v>9</v>
      </c>
      <c r="E936" s="17">
        <v>1.0</v>
      </c>
      <c r="F936" s="21">
        <v>0.0</v>
      </c>
      <c r="G936" s="45"/>
    </row>
    <row r="937" ht="187.5" customHeight="1">
      <c r="A937" s="17">
        <v>936.0</v>
      </c>
      <c r="B937" s="44" t="str">
        <f>hyperlink("https://drive.google.com/uc?export=view&amp;id=1nxi85KzS4kpfvoHIuupaRQExqVSQmN1k",image("https://drive.google.com/thumbnail?id=1nxi85KzS4kpfvoHIuupaRQExqVSQmN1k"))</f>
        <v/>
      </c>
      <c r="C937" s="45" t="s">
        <v>1711</v>
      </c>
      <c r="D937" s="45" t="s">
        <v>1712</v>
      </c>
      <c r="E937" s="17">
        <v>2.0</v>
      </c>
      <c r="F937" s="21">
        <v>2.0</v>
      </c>
      <c r="G937" s="45"/>
    </row>
    <row r="938" ht="187.5" customHeight="1">
      <c r="A938" s="39">
        <v>937.0</v>
      </c>
      <c r="B938" s="44" t="str">
        <f>hyperlink("https://drive.google.com/uc?export=view&amp;id=1fowcuH2K3usVo6JsoSfYAkl0-yI6Jeal",image("https://drive.google.com/thumbnail?id=1fowcuH2K3usVo6JsoSfYAkl0-yI6Jeal"))</f>
        <v/>
      </c>
      <c r="C938" s="45" t="s">
        <v>1713</v>
      </c>
      <c r="D938" s="45" t="s">
        <v>1714</v>
      </c>
      <c r="E938" s="17">
        <v>0.0</v>
      </c>
      <c r="F938" s="21">
        <v>0.0</v>
      </c>
      <c r="G938" s="45"/>
    </row>
    <row r="939" ht="187.5" customHeight="1">
      <c r="A939" s="17">
        <v>938.0</v>
      </c>
      <c r="B939" s="44" t="str">
        <f>hyperlink("https://drive.google.com/uc?export=view&amp;id=1XdbjfnjR2PjPcl_Wrcl2VDpEjIf9dSmy",image("https://drive.google.com/thumbnail?id=1XdbjfnjR2PjPcl_Wrcl2VDpEjIf9dSmy"))</f>
        <v/>
      </c>
      <c r="C939" s="45" t="s">
        <v>1715</v>
      </c>
      <c r="D939" s="45" t="s">
        <v>1716</v>
      </c>
      <c r="E939" s="17">
        <v>0.0</v>
      </c>
      <c r="F939" s="21">
        <v>0.0</v>
      </c>
      <c r="G939" s="45"/>
    </row>
    <row r="940" ht="187.5" customHeight="1">
      <c r="A940" s="39">
        <v>939.0</v>
      </c>
      <c r="B940" s="44" t="str">
        <f>hyperlink("https://drive.google.com/uc?export=view&amp;id=1YMVB7qOmtMGiI-t18WZnKD0xrK_VERh2",image("https://drive.google.com/thumbnail?id=1YMVB7qOmtMGiI-t18WZnKD0xrK_VERh2"))</f>
        <v/>
      </c>
      <c r="C940" s="45" t="s">
        <v>1717</v>
      </c>
      <c r="D940" s="45" t="s">
        <v>106</v>
      </c>
      <c r="E940" s="17">
        <v>2.0</v>
      </c>
      <c r="F940" s="21">
        <v>3.0</v>
      </c>
      <c r="G940" s="45"/>
    </row>
    <row r="941" ht="187.5" customHeight="1">
      <c r="A941" s="17">
        <v>940.0</v>
      </c>
      <c r="B941" s="44" t="str">
        <f>hyperlink("https://drive.google.com/uc?export=view&amp;id=1RvsJCOjI09B0K764Qog1tN8njhsIx66J",image("https://drive.google.com/thumbnail?id=1RvsJCOjI09B0K764Qog1tN8njhsIx66J"))</f>
        <v/>
      </c>
      <c r="C941" s="45" t="s">
        <v>1718</v>
      </c>
      <c r="D941" s="45" t="s">
        <v>1719</v>
      </c>
      <c r="E941" s="17">
        <v>2.0</v>
      </c>
      <c r="F941" s="21">
        <v>0.0</v>
      </c>
      <c r="G941" s="45"/>
    </row>
    <row r="942" ht="187.5" customHeight="1">
      <c r="A942" s="39">
        <v>941.0</v>
      </c>
      <c r="B942" s="44" t="str">
        <f>hyperlink("https://drive.google.com/uc?export=view&amp;id=1u5QcA51QO20mxV18YE06FIz2cy-lLM8X",image("https://drive.google.com/thumbnail?id=1u5QcA51QO20mxV18YE06FIz2cy-lLM8X"))</f>
        <v/>
      </c>
      <c r="C942" s="45" t="s">
        <v>1720</v>
      </c>
      <c r="D942" s="45" t="s">
        <v>1721</v>
      </c>
      <c r="E942" s="17">
        <v>0.0</v>
      </c>
      <c r="F942" s="21">
        <v>0.0</v>
      </c>
      <c r="G942" s="45"/>
    </row>
    <row r="943" ht="187.5" customHeight="1">
      <c r="A943" s="17">
        <v>942.0</v>
      </c>
      <c r="B943" s="44" t="str">
        <f>hyperlink("https://drive.google.com/uc?export=view&amp;id=1yxK7OpPcvW8KlB9aW-URA6l7OkEjkr10",image("https://drive.google.com/thumbnail?id=1yxK7OpPcvW8KlB9aW-URA6l7OkEjkr10"))</f>
        <v/>
      </c>
      <c r="C943" s="45" t="s">
        <v>1722</v>
      </c>
      <c r="D943" s="45" t="s">
        <v>1723</v>
      </c>
      <c r="E943" s="17">
        <v>0.0</v>
      </c>
      <c r="F943" s="21">
        <v>1.0</v>
      </c>
      <c r="G943" s="45"/>
    </row>
    <row r="944" ht="187.5" customHeight="1">
      <c r="A944" s="39">
        <v>943.0</v>
      </c>
      <c r="B944" s="44" t="str">
        <f>hyperlink("https://drive.google.com/uc?export=view&amp;id=1V4Nsw1q9afZNo2FcGFPUDG9NbnTvvaDM",image("https://drive.google.com/thumbnail?id=1V4Nsw1q9afZNo2FcGFPUDG9NbnTvvaDM"))</f>
        <v/>
      </c>
      <c r="C944" s="45" t="s">
        <v>1724</v>
      </c>
      <c r="D944" s="45" t="s">
        <v>696</v>
      </c>
      <c r="E944" s="17">
        <v>0.0</v>
      </c>
      <c r="F944" s="21">
        <v>0.0</v>
      </c>
      <c r="G944" s="45"/>
    </row>
    <row r="945" ht="187.5" customHeight="1">
      <c r="A945" s="17">
        <v>944.0</v>
      </c>
      <c r="B945" s="44" t="str">
        <f>hyperlink("https://drive.google.com/uc?export=view&amp;id=1gNxMNYzdGC2qYX-cm454ihUOVpDr_1nA",image("https://drive.google.com/thumbnail?id=1gNxMNYzdGC2qYX-cm454ihUOVpDr_1nA"))</f>
        <v/>
      </c>
      <c r="C945" s="45" t="s">
        <v>1725</v>
      </c>
      <c r="D945" s="45" t="s">
        <v>1726</v>
      </c>
      <c r="E945" s="17">
        <v>0.0</v>
      </c>
      <c r="F945" s="21">
        <v>0.0</v>
      </c>
      <c r="G945" s="45"/>
    </row>
    <row r="946" ht="187.5" customHeight="1">
      <c r="A946" s="39">
        <v>945.0</v>
      </c>
      <c r="B946" s="44" t="str">
        <f>hyperlink("https://drive.google.com/uc?export=view&amp;id=1W0LfWOBvsCpTR5NCGV-Bvjakj1pDmDEZ",image("https://drive.google.com/thumbnail?id=1W0LfWOBvsCpTR5NCGV-Bvjakj1pDmDEZ"))</f>
        <v/>
      </c>
      <c r="C946" s="45" t="s">
        <v>1727</v>
      </c>
      <c r="D946" s="45" t="s">
        <v>1728</v>
      </c>
      <c r="E946" s="17">
        <v>0.0</v>
      </c>
      <c r="F946" s="21">
        <v>0.0</v>
      </c>
      <c r="G946" s="45"/>
    </row>
    <row r="947" ht="187.5" customHeight="1">
      <c r="A947" s="17">
        <v>946.0</v>
      </c>
      <c r="B947" s="44" t="str">
        <f>hyperlink("https://drive.google.com/uc?export=view&amp;id=1HkzsmGqFQ5kBhcTuuqX7t-VE_gS7601J",image("https://drive.google.com/thumbnail?id=1HkzsmGqFQ5kBhcTuuqX7t-VE_gS7601J"))</f>
        <v/>
      </c>
      <c r="C947" s="45" t="s">
        <v>1729</v>
      </c>
      <c r="D947" s="45" t="s">
        <v>481</v>
      </c>
      <c r="E947" s="17">
        <v>0.0</v>
      </c>
      <c r="F947" s="21">
        <v>0.0</v>
      </c>
      <c r="G947" s="45"/>
    </row>
    <row r="948" ht="187.5" customHeight="1">
      <c r="A948" s="39">
        <v>947.0</v>
      </c>
      <c r="B948" s="44" t="str">
        <f>hyperlink("https://drive.google.com/uc?export=view&amp;id=1o4EAFtKvucz2fce053hESsoKWyxkEX4T",image("https://drive.google.com/thumbnail?id=1o4EAFtKvucz2fce053hESsoKWyxkEX4T"))</f>
        <v/>
      </c>
      <c r="C948" s="45" t="s">
        <v>1730</v>
      </c>
      <c r="D948" s="45" t="s">
        <v>1731</v>
      </c>
      <c r="E948" s="17">
        <v>1.0</v>
      </c>
      <c r="F948" s="21">
        <v>1.0</v>
      </c>
      <c r="G948" s="45"/>
    </row>
    <row r="949" ht="187.5" customHeight="1">
      <c r="A949" s="17">
        <v>948.0</v>
      </c>
      <c r="B949" s="44" t="str">
        <f>hyperlink("https://drive.google.com/uc?export=view&amp;id=1sM5y9sjisVlJLshmcp_gbrGrF6xuRMI9",image("https://drive.google.com/thumbnail?id=1sM5y9sjisVlJLshmcp_gbrGrF6xuRMI9"))</f>
        <v/>
      </c>
      <c r="C949" s="45" t="s">
        <v>1732</v>
      </c>
      <c r="D949" s="45" t="s">
        <v>1733</v>
      </c>
      <c r="E949" s="17">
        <v>2.0</v>
      </c>
      <c r="F949" s="21">
        <v>2.0</v>
      </c>
      <c r="G949" s="45"/>
    </row>
    <row r="950" ht="187.5" customHeight="1">
      <c r="A950" s="39">
        <v>949.0</v>
      </c>
      <c r="B950" s="44" t="str">
        <f>hyperlink("https://drive.google.com/uc?export=view&amp;id=17AlEqV-wLNMBZHc6zOeMBhwOXdT71mYB",image("https://drive.google.com/thumbnail?id=17AlEqV-wLNMBZHc6zOeMBhwOXdT71mYB"))</f>
        <v/>
      </c>
      <c r="C950" s="45" t="s">
        <v>1734</v>
      </c>
      <c r="D950" s="45" t="s">
        <v>1735</v>
      </c>
      <c r="E950" s="17">
        <v>0.0</v>
      </c>
      <c r="F950" s="21">
        <v>0.0</v>
      </c>
      <c r="G950" s="45"/>
    </row>
    <row r="951" ht="187.5" customHeight="1">
      <c r="A951" s="17">
        <v>950.0</v>
      </c>
      <c r="B951" s="44" t="str">
        <f>hyperlink("https://drive.google.com/uc?export=view&amp;id=1Kn0e14cHwgyJw_QVjj57SUSi81XpmjYB",image("https://drive.google.com/thumbnail?id=1Kn0e14cHwgyJw_QVjj57SUSi81XpmjYB"))</f>
        <v/>
      </c>
      <c r="C951" s="45" t="s">
        <v>1736</v>
      </c>
      <c r="D951" s="45" t="s">
        <v>1737</v>
      </c>
      <c r="E951" s="17">
        <v>0.0</v>
      </c>
      <c r="F951" s="21">
        <v>0.0</v>
      </c>
      <c r="G951" s="45"/>
    </row>
    <row r="952" ht="187.5" customHeight="1">
      <c r="A952" s="39">
        <v>951.0</v>
      </c>
      <c r="B952" s="44" t="str">
        <f>hyperlink("https://drive.google.com/uc?export=view&amp;id=1fPt7M7JYRjQW1jFjsnAxDcoaZVv5a_R5",image("https://drive.google.com/thumbnail?id=1fPt7M7JYRjQW1jFjsnAxDcoaZVv5a_R5"))</f>
        <v/>
      </c>
      <c r="C952" s="45" t="s">
        <v>1738</v>
      </c>
      <c r="D952" s="45" t="s">
        <v>33</v>
      </c>
      <c r="E952" s="17">
        <v>0.0</v>
      </c>
      <c r="F952" s="21">
        <v>0.0</v>
      </c>
      <c r="G952" s="45"/>
    </row>
    <row r="953" ht="187.5" customHeight="1">
      <c r="A953" s="17">
        <v>952.0</v>
      </c>
      <c r="B953" s="44" t="str">
        <f>hyperlink("https://drive.google.com/uc?export=view&amp;id=14yyY-BLCzTeL5YYWa82myziVhOb4fSEm",image("https://drive.google.com/thumbnail?id=14yyY-BLCzTeL5YYWa82myziVhOb4fSEm"))</f>
        <v/>
      </c>
      <c r="C953" s="45" t="s">
        <v>1739</v>
      </c>
      <c r="D953" s="45" t="s">
        <v>262</v>
      </c>
      <c r="E953" s="17">
        <v>3.0</v>
      </c>
      <c r="F953" s="21">
        <v>3.0</v>
      </c>
      <c r="G953" s="45"/>
    </row>
    <row r="954" ht="187.5" customHeight="1">
      <c r="A954" s="39">
        <v>953.0</v>
      </c>
      <c r="B954" s="44" t="str">
        <f>hyperlink("https://drive.google.com/uc?export=view&amp;id=1FlYYIbpAxKdIe7vSd2jf0ibY2yWwjCOr",image("https://drive.google.com/thumbnail?id=1FlYYIbpAxKdIe7vSd2jf0ibY2yWwjCOr"))</f>
        <v/>
      </c>
      <c r="C954" s="45" t="s">
        <v>1740</v>
      </c>
      <c r="D954" s="45" t="s">
        <v>1542</v>
      </c>
      <c r="E954" s="17">
        <v>0.0</v>
      </c>
      <c r="F954" s="21">
        <v>0.0</v>
      </c>
      <c r="G954" s="45"/>
    </row>
    <row r="955" ht="187.5" customHeight="1">
      <c r="A955" s="17">
        <v>954.0</v>
      </c>
      <c r="B955" s="44" t="str">
        <f>hyperlink("https://drive.google.com/uc?export=view&amp;id=1cY1ymC87pS9Cxu1OJvdEIlB9y9zPHWDQ",image("https://drive.google.com/thumbnail?id=1cY1ymC87pS9Cxu1OJvdEIlB9y9zPHWDQ"))</f>
        <v/>
      </c>
      <c r="C955" s="45" t="s">
        <v>1741</v>
      </c>
      <c r="D955" s="45" t="s">
        <v>1742</v>
      </c>
      <c r="E955" s="17">
        <v>2.0</v>
      </c>
      <c r="F955" s="21">
        <v>0.0</v>
      </c>
      <c r="G955" s="45"/>
    </row>
    <row r="956" ht="187.5" customHeight="1">
      <c r="A956" s="39">
        <v>955.0</v>
      </c>
      <c r="B956" s="44" t="str">
        <f>hyperlink("https://drive.google.com/uc?export=view&amp;id=13-6z_16JtOzrN3CnyNpqv8qHakqcieEe",image("https://drive.google.com/thumbnail?id=13-6z_16JtOzrN3CnyNpqv8qHakqcieEe"))</f>
        <v/>
      </c>
      <c r="C956" s="45" t="s">
        <v>1471</v>
      </c>
      <c r="D956" s="45" t="s">
        <v>1472</v>
      </c>
      <c r="E956" s="17">
        <v>1.0</v>
      </c>
      <c r="F956" s="21">
        <v>0.0</v>
      </c>
      <c r="G956" s="45"/>
    </row>
    <row r="957" ht="187.5" customHeight="1">
      <c r="A957" s="17">
        <v>956.0</v>
      </c>
      <c r="B957" s="44" t="str">
        <f>hyperlink("https://drive.google.com/uc?export=view&amp;id=14zP083MsgsO3IwNzNffxNyuYCtl7em0D",image("https://drive.google.com/thumbnail?id=14zP083MsgsO3IwNzNffxNyuYCtl7em0D"))</f>
        <v/>
      </c>
      <c r="C957" s="45" t="s">
        <v>1743</v>
      </c>
      <c r="D957" s="45" t="s">
        <v>33</v>
      </c>
      <c r="E957" s="17">
        <v>0.0</v>
      </c>
      <c r="F957" s="21">
        <v>0.0</v>
      </c>
      <c r="G957" s="45"/>
    </row>
    <row r="958" ht="187.5" customHeight="1">
      <c r="A958" s="39">
        <v>957.0</v>
      </c>
      <c r="B958" s="44" t="str">
        <f>hyperlink("https://drive.google.com/uc?export=view&amp;id=1AseVxZnEvDxqBQidbRh2-kWHgZIdUQiA",image("https://drive.google.com/thumbnail?id=1AseVxZnEvDxqBQidbRh2-kWHgZIdUQiA"))</f>
        <v/>
      </c>
      <c r="C958" s="45" t="s">
        <v>1744</v>
      </c>
      <c r="D958" s="45" t="s">
        <v>1745</v>
      </c>
      <c r="E958" s="17">
        <v>1.0</v>
      </c>
      <c r="F958" s="21">
        <v>0.0</v>
      </c>
      <c r="G958" s="45"/>
    </row>
    <row r="959" ht="187.5" customHeight="1">
      <c r="A959" s="17">
        <v>958.0</v>
      </c>
      <c r="B959" s="44" t="str">
        <f>hyperlink("https://drive.google.com/uc?export=view&amp;id=1sF3A8HmgWhjuq4M61Fx4W3Ojx86U2rgj",image("https://drive.google.com/thumbnail?id=1sF3A8HmgWhjuq4M61Fx4W3Ojx86U2rgj"))</f>
        <v/>
      </c>
      <c r="C959" s="45" t="s">
        <v>1746</v>
      </c>
      <c r="D959" s="45" t="s">
        <v>1747</v>
      </c>
      <c r="E959" s="17">
        <v>1.0</v>
      </c>
      <c r="F959" s="21">
        <v>1.0</v>
      </c>
      <c r="G959" s="45"/>
    </row>
    <row r="960" ht="187.5" customHeight="1">
      <c r="A960" s="39">
        <v>959.0</v>
      </c>
      <c r="B960" s="44" t="str">
        <f>hyperlink("https://drive.google.com/uc?export=view&amp;id=1tuIn6izECWGLVImPcDUz57dLVK6x8_LW",image("https://drive.google.com/thumbnail?id=1tuIn6izECWGLVImPcDUz57dLVK6x8_LW"))</f>
        <v/>
      </c>
      <c r="C960" s="45" t="s">
        <v>1748</v>
      </c>
      <c r="D960" s="45" t="s">
        <v>355</v>
      </c>
      <c r="E960" s="17">
        <v>0.0</v>
      </c>
      <c r="F960" s="21">
        <v>0.0</v>
      </c>
      <c r="G960" s="45"/>
    </row>
    <row r="961" ht="187.5" customHeight="1">
      <c r="A961" s="17">
        <v>960.0</v>
      </c>
      <c r="B961" s="44" t="str">
        <f>hyperlink("https://drive.google.com/uc?export=view&amp;id=1ubP6c1JiHjrmXhGy_xZ1IOpMOjGPyG_a",image("https://drive.google.com/thumbnail?id=1ubP6c1JiHjrmXhGy_xZ1IOpMOjGPyG_a"))</f>
        <v/>
      </c>
      <c r="C961" s="45" t="s">
        <v>1749</v>
      </c>
      <c r="D961" s="45" t="s">
        <v>636</v>
      </c>
      <c r="E961" s="17">
        <v>0.0</v>
      </c>
      <c r="F961" s="21">
        <v>0.0</v>
      </c>
      <c r="G961" s="45"/>
    </row>
    <row r="962" ht="187.5" customHeight="1">
      <c r="A962" s="39">
        <v>961.0</v>
      </c>
      <c r="B962" s="44" t="str">
        <f>hyperlink("https://drive.google.com/uc?export=view&amp;id=1w3lcbJ_LX0tnOTfpnA7Rb7iyE5EsHuyK",image("https://drive.google.com/thumbnail?id=1w3lcbJ_LX0tnOTfpnA7Rb7iyE5EsHuyK"))</f>
        <v/>
      </c>
      <c r="C962" s="45" t="s">
        <v>1750</v>
      </c>
      <c r="D962" s="45" t="s">
        <v>1751</v>
      </c>
      <c r="E962" s="17">
        <v>1.0</v>
      </c>
      <c r="F962" s="21">
        <v>1.0</v>
      </c>
      <c r="G962" s="45"/>
    </row>
    <row r="963" ht="187.5" customHeight="1">
      <c r="A963" s="17">
        <v>962.0</v>
      </c>
      <c r="B963" s="44" t="str">
        <f>hyperlink("https://drive.google.com/uc?export=view&amp;id=1uMNZVJvFNSWGd0MYgfRVQHMIIGkN3ET2",image("https://drive.google.com/thumbnail?id=1uMNZVJvFNSWGd0MYgfRVQHMIIGkN3ET2"))</f>
        <v/>
      </c>
      <c r="C963" s="45" t="s">
        <v>1752</v>
      </c>
      <c r="D963" s="45" t="s">
        <v>1753</v>
      </c>
      <c r="E963" s="17">
        <v>0.0</v>
      </c>
      <c r="F963" s="21">
        <v>0.0</v>
      </c>
      <c r="G963" s="45"/>
    </row>
    <row r="964" ht="187.5" customHeight="1">
      <c r="A964" s="39">
        <v>963.0</v>
      </c>
      <c r="B964" s="44" t="str">
        <f>hyperlink("https://drive.google.com/uc?export=view&amp;id=1wkEN6l-JHPI90089BY1SmS-d7bju02ry",image("https://drive.google.com/thumbnail?id=1wkEN6l-JHPI90089BY1SmS-d7bju02ry"))</f>
        <v/>
      </c>
      <c r="C964" s="45" t="s">
        <v>1754</v>
      </c>
      <c r="D964" s="45" t="s">
        <v>948</v>
      </c>
      <c r="E964" s="17">
        <v>0.0</v>
      </c>
      <c r="F964" s="21">
        <v>0.0</v>
      </c>
      <c r="G964" s="45"/>
    </row>
    <row r="965" ht="187.5" customHeight="1">
      <c r="A965" s="17">
        <v>964.0</v>
      </c>
      <c r="B965" s="44" t="str">
        <f>hyperlink("https://drive.google.com/uc?export=view&amp;id=1X83r6Maoc3hhNVl-3hEnfz1jMfGlkpfl",image("https://drive.google.com/thumbnail?id=1X83r6Maoc3hhNVl-3hEnfz1jMfGlkpfl"))</f>
        <v/>
      </c>
      <c r="C965" s="45" t="s">
        <v>1755</v>
      </c>
      <c r="D965" s="45" t="s">
        <v>1756</v>
      </c>
      <c r="E965" s="17">
        <v>0.0</v>
      </c>
      <c r="F965" s="21">
        <v>0.0</v>
      </c>
      <c r="G965" s="45"/>
    </row>
    <row r="966" ht="187.5" customHeight="1">
      <c r="A966" s="39">
        <v>965.0</v>
      </c>
      <c r="B966" s="44" t="str">
        <f>hyperlink("https://drive.google.com/uc?export=view&amp;id=1zpnoFxJpe1U9y5rKYlvetl34w-QkyZH7",image("https://drive.google.com/thumbnail?id=1zpnoFxJpe1U9y5rKYlvetl34w-QkyZH7"))</f>
        <v/>
      </c>
      <c r="C966" s="45" t="s">
        <v>1757</v>
      </c>
      <c r="D966" s="45" t="s">
        <v>1758</v>
      </c>
      <c r="E966" s="17">
        <v>0.0</v>
      </c>
      <c r="F966" s="21">
        <v>0.0</v>
      </c>
      <c r="G966" s="45"/>
    </row>
    <row r="967" ht="187.5" customHeight="1">
      <c r="A967" s="17">
        <v>966.0</v>
      </c>
      <c r="B967" s="44" t="str">
        <f>hyperlink("https://drive.google.com/uc?export=view&amp;id=1dIorx6RfpTQjb1LKIQ7ywSE7izxmxNwa",image("https://drive.google.com/thumbnail?id=1dIorx6RfpTQjb1LKIQ7ywSE7izxmxNwa"))</f>
        <v/>
      </c>
      <c r="C967" s="45" t="s">
        <v>1759</v>
      </c>
      <c r="D967" s="45" t="s">
        <v>1760</v>
      </c>
      <c r="E967" s="17">
        <v>0.0</v>
      </c>
      <c r="F967" s="21">
        <v>0.0</v>
      </c>
      <c r="G967" s="45"/>
    </row>
    <row r="968" ht="187.5" customHeight="1">
      <c r="A968" s="39">
        <v>967.0</v>
      </c>
      <c r="B968" s="44" t="str">
        <f>hyperlink("https://drive.google.com/uc?export=view&amp;id=1PY7Ou8KFg7Kaf1XZIPrNejkxM25kBon2",image("https://drive.google.com/thumbnail?id=1PY7Ou8KFg7Kaf1XZIPrNejkxM25kBon2"))</f>
        <v/>
      </c>
      <c r="C968" s="45" t="s">
        <v>1761</v>
      </c>
      <c r="D968" s="45" t="s">
        <v>1762</v>
      </c>
      <c r="E968" s="17">
        <v>2.0</v>
      </c>
      <c r="F968" s="21">
        <v>2.0</v>
      </c>
      <c r="G968" s="45"/>
    </row>
    <row r="969" ht="187.5" customHeight="1">
      <c r="A969" s="17">
        <v>968.0</v>
      </c>
      <c r="B969" s="44" t="str">
        <f>hyperlink("https://drive.google.com/uc?export=view&amp;id=1TVYu84Xtt-uHgfc3PG6fKVehVHe6Elsg",image("https://drive.google.com/thumbnail?id=1TVYu84Xtt-uHgfc3PG6fKVehVHe6Elsg"))</f>
        <v/>
      </c>
      <c r="C969" s="45" t="s">
        <v>1763</v>
      </c>
      <c r="D969" s="45" t="s">
        <v>1764</v>
      </c>
      <c r="E969" s="17">
        <v>0.0</v>
      </c>
      <c r="F969" s="21">
        <v>0.0</v>
      </c>
      <c r="G969" s="45"/>
    </row>
    <row r="970" ht="187.5" customHeight="1">
      <c r="A970" s="39">
        <v>969.0</v>
      </c>
      <c r="B970" s="44" t="str">
        <f>hyperlink("https://drive.google.com/uc?export=view&amp;id=1ign6RucsgjRjacKV4OpwVZVQQoZ2Ra6P",image("https://drive.google.com/thumbnail?id=1ign6RucsgjRjacKV4OpwVZVQQoZ2Ra6P"))</f>
        <v/>
      </c>
      <c r="C970" s="45" t="s">
        <v>1765</v>
      </c>
      <c r="D970" s="45" t="s">
        <v>1074</v>
      </c>
      <c r="E970" s="17">
        <v>0.0</v>
      </c>
      <c r="F970" s="21">
        <v>0.0</v>
      </c>
      <c r="G970" s="45"/>
    </row>
    <row r="971" ht="187.5" customHeight="1">
      <c r="A971" s="17">
        <v>970.0</v>
      </c>
      <c r="B971" s="44" t="str">
        <f>hyperlink("https://drive.google.com/uc?export=view&amp;id=1mL8V5zQ7lhuBis4_P2NsWxwf4wOSAfCi",image("https://drive.google.com/thumbnail?id=1mL8V5zQ7lhuBis4_P2NsWxwf4wOSAfCi"))</f>
        <v/>
      </c>
      <c r="C971" s="45" t="s">
        <v>1766</v>
      </c>
      <c r="D971" s="45" t="s">
        <v>1767</v>
      </c>
      <c r="E971" s="17">
        <v>2.0</v>
      </c>
      <c r="F971" s="21">
        <v>3.0</v>
      </c>
      <c r="G971" s="45"/>
    </row>
    <row r="972" ht="187.5" customHeight="1">
      <c r="A972" s="39">
        <v>971.0</v>
      </c>
      <c r="B972" s="44" t="str">
        <f>hyperlink("https://drive.google.com/uc?export=view&amp;id=19GZ2A6BJlXkzHG-WTNUbnXy66HLHq9Xw",image("https://drive.google.com/thumbnail?id=19GZ2A6BJlXkzHG-WTNUbnXy66HLHq9Xw"))</f>
        <v/>
      </c>
      <c r="C972" s="45" t="s">
        <v>1768</v>
      </c>
      <c r="D972" s="45" t="s">
        <v>1014</v>
      </c>
      <c r="E972" s="17">
        <v>0.0</v>
      </c>
      <c r="F972" s="21">
        <v>0.0</v>
      </c>
      <c r="G972" s="45"/>
    </row>
    <row r="973" ht="187.5" customHeight="1">
      <c r="A973" s="17">
        <v>972.0</v>
      </c>
      <c r="B973" s="44" t="str">
        <f>hyperlink("https://drive.google.com/uc?export=view&amp;id=14odD_09kVIEJcBPZR_Aj7cFpr__SmpTX",image("https://drive.google.com/thumbnail?id=14odD_09kVIEJcBPZR_Aj7cFpr__SmpTX"))</f>
        <v/>
      </c>
      <c r="C973" s="45" t="s">
        <v>1769</v>
      </c>
      <c r="D973" s="45" t="s">
        <v>1770</v>
      </c>
      <c r="E973" s="17">
        <v>0.0</v>
      </c>
      <c r="F973" s="21">
        <v>0.0</v>
      </c>
      <c r="G973" s="45"/>
    </row>
    <row r="974" ht="187.5" customHeight="1">
      <c r="A974" s="39">
        <v>973.0</v>
      </c>
      <c r="B974" s="44" t="str">
        <f>hyperlink("https://drive.google.com/uc?export=view&amp;id=10GTNNuRXavv9lUTGPl51NWkssTbx6Ofx",image("https://drive.google.com/thumbnail?id=10GTNNuRXavv9lUTGPl51NWkssTbx6Ofx"))</f>
        <v/>
      </c>
      <c r="C974" s="45" t="s">
        <v>1771</v>
      </c>
      <c r="D974" s="45" t="s">
        <v>944</v>
      </c>
      <c r="E974" s="17">
        <v>0.0</v>
      </c>
      <c r="F974" s="21">
        <v>0.0</v>
      </c>
      <c r="G974" s="45"/>
    </row>
    <row r="975" ht="187.5" customHeight="1">
      <c r="A975" s="17">
        <v>974.0</v>
      </c>
      <c r="B975" s="44" t="str">
        <f>hyperlink("https://drive.google.com/uc?export=view&amp;id=11jnbycmV3BGBwXxXMbdsRoKP53KoHfmt",image("https://drive.google.com/thumbnail?id=11jnbycmV3BGBwXxXMbdsRoKP53KoHfmt"))</f>
        <v/>
      </c>
      <c r="C975" s="45" t="s">
        <v>1772</v>
      </c>
      <c r="D975" s="45" t="s">
        <v>1773</v>
      </c>
      <c r="E975" s="17">
        <v>1.0</v>
      </c>
      <c r="F975" s="21">
        <v>0.0</v>
      </c>
      <c r="G975" s="45"/>
    </row>
    <row r="976" ht="187.5" customHeight="1">
      <c r="A976" s="39">
        <v>975.0</v>
      </c>
      <c r="B976" s="44" t="str">
        <f>hyperlink("https://drive.google.com/uc?export=view&amp;id=1g0TJnQRpHpkrbWWcbIW7Glb5_SHG_N18",image("https://drive.google.com/thumbnail?id=1g0TJnQRpHpkrbWWcbIW7Glb5_SHG_N18"))</f>
        <v/>
      </c>
      <c r="C976" s="45" t="s">
        <v>1774</v>
      </c>
      <c r="D976" s="45" t="s">
        <v>547</v>
      </c>
      <c r="E976" s="17">
        <v>0.0</v>
      </c>
      <c r="F976" s="21">
        <v>0.0</v>
      </c>
      <c r="G976" s="45"/>
    </row>
    <row r="977" ht="187.5" customHeight="1">
      <c r="A977" s="17">
        <v>976.0</v>
      </c>
      <c r="B977" s="44" t="str">
        <f>hyperlink("https://drive.google.com/uc?export=view&amp;id=1Rrjqnoa3UjNEhh2mpQAZWV9MqOqADg1S",image("https://drive.google.com/thumbnail?id=1Rrjqnoa3UjNEhh2mpQAZWV9MqOqADg1S"))</f>
        <v/>
      </c>
      <c r="C977" s="45" t="s">
        <v>1775</v>
      </c>
      <c r="D977" s="45" t="s">
        <v>1776</v>
      </c>
      <c r="E977" s="17">
        <v>0.0</v>
      </c>
      <c r="F977" s="21">
        <v>1.0</v>
      </c>
      <c r="G977" s="45"/>
    </row>
    <row r="978" ht="187.5" customHeight="1">
      <c r="A978" s="39">
        <v>977.0</v>
      </c>
      <c r="B978" s="44" t="str">
        <f>hyperlink("https://drive.google.com/uc?export=view&amp;id=1qvqRM9TTaeIzPJClm703NxYmOOsGfLn6",image("https://drive.google.com/thumbnail?id=1qvqRM9TTaeIzPJClm703NxYmOOsGfLn6"))</f>
        <v/>
      </c>
      <c r="C978" s="45" t="s">
        <v>1777</v>
      </c>
      <c r="D978" s="45" t="s">
        <v>944</v>
      </c>
      <c r="E978" s="17">
        <v>0.0</v>
      </c>
      <c r="F978" s="21">
        <v>0.0</v>
      </c>
      <c r="G978" s="45"/>
    </row>
    <row r="979" ht="187.5" customHeight="1">
      <c r="A979" s="17">
        <v>978.0</v>
      </c>
      <c r="B979" s="44" t="str">
        <f>hyperlink("https://drive.google.com/uc?export=view&amp;id=1HqTKda81pn-T97sh39qzGR9ZinrEK6C4",image("https://drive.google.com/thumbnail?id=1HqTKda81pn-T97sh39qzGR9ZinrEK6C4"))</f>
        <v/>
      </c>
      <c r="C979" s="45" t="s">
        <v>1778</v>
      </c>
      <c r="D979" s="45" t="s">
        <v>1045</v>
      </c>
      <c r="E979" s="17">
        <v>0.0</v>
      </c>
      <c r="F979" s="21">
        <v>0.0</v>
      </c>
      <c r="G979" s="45"/>
    </row>
    <row r="980" ht="187.5" customHeight="1">
      <c r="A980" s="39">
        <v>979.0</v>
      </c>
      <c r="B980" s="44" t="str">
        <f>hyperlink("https://drive.google.com/uc?export=view&amp;id=1dltxGLF5uA4bk8ufSPKJY43Wnn0Z4SNb",image("https://drive.google.com/thumbnail?id=1dltxGLF5uA4bk8ufSPKJY43Wnn0Z4SNb"))</f>
        <v/>
      </c>
      <c r="C980" s="45" t="s">
        <v>1779</v>
      </c>
      <c r="D980" s="45" t="s">
        <v>1780</v>
      </c>
      <c r="E980" s="17">
        <v>0.0</v>
      </c>
      <c r="F980" s="21">
        <v>1.0</v>
      </c>
      <c r="G980" s="45"/>
    </row>
    <row r="981" ht="187.5" customHeight="1">
      <c r="A981" s="17">
        <v>980.0</v>
      </c>
      <c r="B981" s="44" t="str">
        <f>hyperlink("https://drive.google.com/uc?export=view&amp;id=1AioUf7Qd2O3V6BftrC5FEOw8ak2NamvD",image("https://drive.google.com/thumbnail?id=1AioUf7Qd2O3V6BftrC5FEOw8ak2NamvD"))</f>
        <v/>
      </c>
      <c r="C981" s="45" t="s">
        <v>1781</v>
      </c>
      <c r="D981" s="45" t="s">
        <v>1782</v>
      </c>
      <c r="E981" s="17">
        <v>0.0</v>
      </c>
      <c r="F981" s="21">
        <v>0.0</v>
      </c>
      <c r="G981" s="45"/>
    </row>
    <row r="982" ht="187.5" customHeight="1">
      <c r="A982" s="39">
        <v>981.0</v>
      </c>
      <c r="B982" s="44" t="str">
        <f>hyperlink("https://drive.google.com/uc?export=view&amp;id=1dNP4nuuRCzrnoaGgmnoK4B04MUtKx_lK",image("https://drive.google.com/thumbnail?id=1dNP4nuuRCzrnoaGgmnoK4B04MUtKx_lK"))</f>
        <v/>
      </c>
      <c r="C982" s="45" t="s">
        <v>1783</v>
      </c>
      <c r="D982" s="45" t="s">
        <v>45</v>
      </c>
      <c r="E982" s="17">
        <v>2.0</v>
      </c>
      <c r="F982" s="21">
        <v>1.0</v>
      </c>
      <c r="G982" s="45"/>
    </row>
    <row r="983" ht="187.5" customHeight="1">
      <c r="A983" s="17">
        <v>982.0</v>
      </c>
      <c r="B983" s="44" t="str">
        <f>hyperlink("https://drive.google.com/uc?export=view&amp;id=1icWVXjQO_6jOaN_fjIZ4OIhzYVA1f9rG",image("https://drive.google.com/thumbnail?id=1icWVXjQO_6jOaN_fjIZ4OIhzYVA1f9rG"))</f>
        <v/>
      </c>
      <c r="C983" s="45" t="s">
        <v>1784</v>
      </c>
      <c r="D983" s="45" t="s">
        <v>1785</v>
      </c>
      <c r="E983" s="17">
        <v>2.0</v>
      </c>
      <c r="F983" s="21">
        <v>3.0</v>
      </c>
      <c r="G983" s="45"/>
    </row>
    <row r="984" ht="187.5" customHeight="1">
      <c r="A984" s="39">
        <v>983.0</v>
      </c>
      <c r="B984" s="44" t="str">
        <f>hyperlink("https://drive.google.com/uc?export=view&amp;id=1x4PWWYH1UU-d_GIUrEzvLByoHxIPUtw4",image("https://drive.google.com/thumbnail?id=1x4PWWYH1UU-d_GIUrEzvLByoHxIPUtw4"))</f>
        <v/>
      </c>
      <c r="C984" s="45" t="s">
        <v>1786</v>
      </c>
      <c r="D984" s="45" t="s">
        <v>1787</v>
      </c>
      <c r="E984" s="17">
        <v>2.0</v>
      </c>
      <c r="F984" s="21">
        <v>3.0</v>
      </c>
      <c r="G984" s="45"/>
    </row>
    <row r="985" ht="187.5" customHeight="1">
      <c r="A985" s="17">
        <v>984.0</v>
      </c>
      <c r="B985" s="44" t="str">
        <f>hyperlink("https://drive.google.com/uc?export=view&amp;id=1R5QSAai2fwNUyJJocHetHvHrDZ6HObhw",image("https://drive.google.com/thumbnail?id=1R5QSAai2fwNUyJJocHetHvHrDZ6HObhw"))</f>
        <v/>
      </c>
      <c r="C985" s="45" t="s">
        <v>1788</v>
      </c>
      <c r="D985" s="45" t="s">
        <v>1789</v>
      </c>
      <c r="E985" s="17">
        <v>2.0</v>
      </c>
      <c r="F985" s="21">
        <v>3.0</v>
      </c>
      <c r="G985" s="45"/>
    </row>
    <row r="986" ht="187.5" customHeight="1">
      <c r="A986" s="39">
        <v>985.0</v>
      </c>
      <c r="B986" s="44" t="str">
        <f>hyperlink("https://drive.google.com/uc?export=view&amp;id=10EKfTBilsuTP8z5_A4Z2dG9ZjAfQynJs",image("https://drive.google.com/thumbnail?id=10EKfTBilsuTP8z5_A4Z2dG9ZjAfQynJs"))</f>
        <v/>
      </c>
      <c r="C986" s="45" t="s">
        <v>1790</v>
      </c>
      <c r="D986" s="45" t="s">
        <v>1791</v>
      </c>
      <c r="E986" s="17">
        <v>0.0</v>
      </c>
      <c r="F986" s="21">
        <v>0.0</v>
      </c>
      <c r="G986" s="45"/>
    </row>
    <row r="987" ht="187.5" customHeight="1">
      <c r="A987" s="17">
        <v>986.0</v>
      </c>
      <c r="B987" s="44" t="str">
        <f>hyperlink("https://drive.google.com/uc?export=view&amp;id=1_yrECd8Cg8hk3LbFdfTPYZd4rAkEq0nE",image("https://drive.google.com/thumbnail?id=1_yrECd8Cg8hk3LbFdfTPYZd4rAkEq0nE"))</f>
        <v/>
      </c>
      <c r="C987" s="45" t="s">
        <v>1792</v>
      </c>
      <c r="D987" s="45" t="s">
        <v>1793</v>
      </c>
      <c r="E987" s="17">
        <v>0.0</v>
      </c>
      <c r="F987" s="21">
        <v>0.0</v>
      </c>
      <c r="G987" s="45"/>
    </row>
    <row r="988" ht="187.5" customHeight="1">
      <c r="A988" s="39">
        <v>987.0</v>
      </c>
      <c r="B988" s="44" t="str">
        <f>hyperlink("https://drive.google.com/uc?export=view&amp;id=1AHyRq5AJUPRHi-14HmbtScVYxZNCh1iu",image("https://drive.google.com/thumbnail?id=1AHyRq5AJUPRHi-14HmbtScVYxZNCh1iu"))</f>
        <v/>
      </c>
      <c r="C988" s="45" t="s">
        <v>1794</v>
      </c>
      <c r="D988" s="45" t="s">
        <v>1795</v>
      </c>
      <c r="E988" s="17">
        <v>0.0</v>
      </c>
      <c r="F988" s="21">
        <v>0.0</v>
      </c>
      <c r="G988" s="45"/>
    </row>
    <row r="989" ht="187.5" customHeight="1">
      <c r="A989" s="17">
        <v>988.0</v>
      </c>
      <c r="B989" s="44" t="str">
        <f>hyperlink("https://drive.google.com/uc?export=view&amp;id=1pHQpLqRwO1UdfX59dRBaWfpK_KgNRTCK",image("https://drive.google.com/thumbnail?id=1pHQpLqRwO1UdfX59dRBaWfpK_KgNRTCK"))</f>
        <v/>
      </c>
      <c r="C989" s="45" t="s">
        <v>1796</v>
      </c>
      <c r="D989" s="45" t="s">
        <v>1183</v>
      </c>
      <c r="E989" s="17">
        <v>0.0</v>
      </c>
      <c r="F989" s="21">
        <v>0.0</v>
      </c>
      <c r="G989" s="45"/>
    </row>
    <row r="990" ht="187.5" customHeight="1">
      <c r="A990" s="39">
        <v>989.0</v>
      </c>
      <c r="B990" s="44" t="str">
        <f>hyperlink("https://drive.google.com/uc?export=view&amp;id=1j4HgyCeVyHmt9oRbnxsmoNMpZ4HWNx9F",image("https://drive.google.com/thumbnail?id=1j4HgyCeVyHmt9oRbnxsmoNMpZ4HWNx9F"))</f>
        <v/>
      </c>
      <c r="C990" s="45" t="s">
        <v>1797</v>
      </c>
      <c r="D990" s="45" t="s">
        <v>210</v>
      </c>
      <c r="E990" s="17">
        <v>2.0</v>
      </c>
      <c r="F990" s="21">
        <v>1.0</v>
      </c>
      <c r="G990" s="45"/>
    </row>
    <row r="991" ht="187.5" customHeight="1">
      <c r="A991" s="17">
        <v>990.0</v>
      </c>
      <c r="B991" s="44" t="str">
        <f>hyperlink("https://drive.google.com/uc?export=view&amp;id=1x5P2rQyXd2RRKOP_6VNKQKptx3_9K3Kw",image("https://drive.google.com/thumbnail?id=1x5P2rQyXd2RRKOP_6VNKQKptx3_9K3Kw"))</f>
        <v/>
      </c>
      <c r="C991" s="45" t="s">
        <v>1798</v>
      </c>
      <c r="D991" s="45" t="s">
        <v>1799</v>
      </c>
      <c r="E991" s="17">
        <v>2.0</v>
      </c>
      <c r="F991" s="21">
        <v>2.0</v>
      </c>
      <c r="G991" s="45"/>
    </row>
    <row r="992" ht="187.5" customHeight="1">
      <c r="A992" s="39">
        <v>991.0</v>
      </c>
      <c r="B992" s="44" t="str">
        <f>hyperlink("https://drive.google.com/uc?export=view&amp;id=1kGkaTJC9kBvqO-EHYtACQyv2J8CsPzFv",image("https://drive.google.com/thumbnail?id=1kGkaTJC9kBvqO-EHYtACQyv2J8CsPzFv"))</f>
        <v/>
      </c>
      <c r="C992" s="45" t="s">
        <v>1800</v>
      </c>
      <c r="D992" s="45" t="s">
        <v>1801</v>
      </c>
      <c r="E992" s="17">
        <v>2.0</v>
      </c>
      <c r="F992" s="21">
        <v>2.0</v>
      </c>
      <c r="G992" s="45"/>
    </row>
    <row r="993" ht="187.5" customHeight="1">
      <c r="A993" s="17">
        <v>992.0</v>
      </c>
      <c r="B993" s="44" t="str">
        <f>hyperlink("https://drive.google.com/uc?export=view&amp;id=131SNw_t_qkKB6flynW1Trh38wxKSbsDb",image("https://drive.google.com/thumbnail?id=131SNw_t_qkKB6flynW1Trh38wxKSbsDb"))</f>
        <v/>
      </c>
      <c r="C993" s="45" t="s">
        <v>1802</v>
      </c>
      <c r="D993" s="45" t="s">
        <v>1803</v>
      </c>
      <c r="E993" s="17">
        <v>0.0</v>
      </c>
      <c r="F993" s="21">
        <v>0.0</v>
      </c>
      <c r="G993" s="45"/>
    </row>
    <row r="994" ht="187.5" customHeight="1">
      <c r="A994" s="39">
        <v>993.0</v>
      </c>
      <c r="B994" s="44" t="str">
        <f>hyperlink("https://drive.google.com/uc?export=view&amp;id=1p8lM3NQOS-jB6JIBvSdwrhw2T2d8pe-c",image("https://drive.google.com/thumbnail?id=1p8lM3NQOS-jB6JIBvSdwrhw2T2d8pe-c"))</f>
        <v/>
      </c>
      <c r="C994" s="45" t="s">
        <v>1804</v>
      </c>
      <c r="D994" s="45" t="s">
        <v>1805</v>
      </c>
      <c r="E994" s="17">
        <v>1.0</v>
      </c>
      <c r="F994" s="21">
        <v>0.0</v>
      </c>
      <c r="G994" s="45"/>
    </row>
    <row r="995" ht="187.5" customHeight="1">
      <c r="A995" s="17">
        <v>994.0</v>
      </c>
      <c r="B995" s="44" t="str">
        <f>hyperlink("https://drive.google.com/uc?export=view&amp;id=1DchBN1mjJEHTbJXt9iDAVcxmP7VNqcUc",image("https://drive.google.com/thumbnail?id=1DchBN1mjJEHTbJXt9iDAVcxmP7VNqcUc"))</f>
        <v/>
      </c>
      <c r="C995" s="45" t="s">
        <v>1806</v>
      </c>
      <c r="D995" s="45" t="s">
        <v>1807</v>
      </c>
      <c r="E995" s="17">
        <v>0.0</v>
      </c>
      <c r="F995" s="21">
        <v>0.0</v>
      </c>
      <c r="G995" s="45"/>
    </row>
    <row r="996" ht="187.5" customHeight="1">
      <c r="A996" s="39">
        <v>995.0</v>
      </c>
      <c r="B996" s="44" t="str">
        <f>hyperlink("https://drive.google.com/uc?export=view&amp;id=1ia_FohDinFjNW5LB4mDVuBoGDf1u6kzF",image("https://drive.google.com/thumbnail?id=1ia_FohDinFjNW5LB4mDVuBoGDf1u6kzF"))</f>
        <v/>
      </c>
      <c r="C996" s="45" t="s">
        <v>1808</v>
      </c>
      <c r="D996" s="45" t="s">
        <v>1809</v>
      </c>
      <c r="E996" s="17">
        <v>0.0</v>
      </c>
      <c r="F996" s="21">
        <v>0.0</v>
      </c>
      <c r="G996" s="45"/>
    </row>
    <row r="997" ht="187.5" customHeight="1">
      <c r="A997" s="17">
        <v>996.0</v>
      </c>
      <c r="B997" s="44" t="str">
        <f>hyperlink("https://drive.google.com/uc?export=view&amp;id=17uPmZOEmWoNMYQZRYjC5jyTsUU0Q1RLb",image("https://drive.google.com/thumbnail?id=17uPmZOEmWoNMYQZRYjC5jyTsUU0Q1RLb"))</f>
        <v/>
      </c>
      <c r="C997" s="45" t="s">
        <v>1810</v>
      </c>
      <c r="D997" s="45" t="s">
        <v>1811</v>
      </c>
      <c r="E997" s="17">
        <v>1.0</v>
      </c>
      <c r="F997" s="21">
        <v>2.0</v>
      </c>
      <c r="G997" s="45"/>
    </row>
    <row r="998" ht="187.5" customHeight="1">
      <c r="A998" s="39">
        <v>997.0</v>
      </c>
      <c r="B998" s="44" t="str">
        <f>hyperlink("https://drive.google.com/uc?export=view&amp;id=17gcdelfcD1vdQM7PUqv8XhGHW0iJzNiK",image("https://drive.google.com/thumbnail?id=17gcdelfcD1vdQM7PUqv8XhGHW0iJzNiK"))</f>
        <v/>
      </c>
      <c r="C998" s="45" t="s">
        <v>1812</v>
      </c>
      <c r="D998" s="46" t="s">
        <v>1813</v>
      </c>
      <c r="E998" s="17">
        <v>2.0</v>
      </c>
      <c r="F998" s="21">
        <v>3.0</v>
      </c>
      <c r="G998" s="45"/>
    </row>
    <row r="999" ht="187.5" customHeight="1">
      <c r="A999" s="17">
        <v>998.0</v>
      </c>
      <c r="B999" s="44" t="str">
        <f>hyperlink("https://drive.google.com/uc?export=view&amp;id=1_wwqkn8kY8znxw7K395hiFVogB6dJHP5",image("https://drive.google.com/thumbnail?id=1_wwqkn8kY8znxw7K395hiFVogB6dJHP5"))</f>
        <v/>
      </c>
      <c r="C999" s="46" t="s">
        <v>1814</v>
      </c>
      <c r="D999" s="46" t="s">
        <v>1815</v>
      </c>
      <c r="E999" s="17">
        <v>0.0</v>
      </c>
      <c r="F999" s="47">
        <v>0.0</v>
      </c>
      <c r="G999" s="45"/>
    </row>
    <row r="1000" ht="187.5" customHeight="1">
      <c r="A1000" s="39">
        <v>999.0</v>
      </c>
      <c r="B1000" s="44" t="str">
        <f>hyperlink("https://drive.google.com/uc?export=view&amp;id=1_fs_grMYLyrd5XystEs1a9-1HBZMCQRV",image("https://drive.google.com/thumbnail?id=1_fs_grMYLyrd5XystEs1a9-1HBZMCQRV"))</f>
        <v/>
      </c>
      <c r="C1000" s="45" t="s">
        <v>1816</v>
      </c>
      <c r="D1000" s="45" t="s">
        <v>1817</v>
      </c>
      <c r="E1000" s="17">
        <v>0.0</v>
      </c>
      <c r="F1000" s="21">
        <v>0.0</v>
      </c>
      <c r="G1000" s="45"/>
    </row>
    <row r="1001" ht="187.5" customHeight="1">
      <c r="A1001" s="17">
        <v>1000.0</v>
      </c>
      <c r="B1001" s="44" t="str">
        <f>hyperlink("https://drive.google.com/uc?export=view&amp;id=1Cruy74A9vEhyg4PbAQfRmvITRp0Giz2p",image("https://drive.google.com/thumbnail?id=1Cruy74A9vEhyg4PbAQfRmvITRp0Giz2p"))</f>
        <v/>
      </c>
      <c r="C1001" s="45" t="s">
        <v>1818</v>
      </c>
      <c r="D1001" s="45" t="s">
        <v>1819</v>
      </c>
      <c r="E1001" s="17">
        <v>0.0</v>
      </c>
      <c r="F1001" s="21">
        <v>0.0</v>
      </c>
      <c r="G1001" s="45"/>
    </row>
    <row r="1002" ht="187.5" customHeight="1">
      <c r="A1002" s="39">
        <v>1001.0</v>
      </c>
      <c r="B1002" s="44" t="str">
        <f>hyperlink("https://drive.google.com/uc?export=view&amp;id=16-RxeBUsrCQzpOOEByA3QFWyhKrAr-xj",image("https://drive.google.com/thumbnail?id=16-RxeBUsrCQzpOOEByA3QFWyhKrAr-xj"))</f>
        <v/>
      </c>
      <c r="C1002" s="45" t="s">
        <v>1820</v>
      </c>
      <c r="D1002" s="45" t="s">
        <v>1821</v>
      </c>
      <c r="E1002" s="17">
        <v>0.0</v>
      </c>
      <c r="F1002" s="21">
        <v>0.0</v>
      </c>
      <c r="G1002" s="45"/>
    </row>
    <row r="1003" ht="187.5" customHeight="1">
      <c r="A1003" s="39">
        <v>1002.0</v>
      </c>
      <c r="B1003" s="44" t="str">
        <f>hyperlink("https://drive.google.com/uc?export=view&amp;id=1WkpCajNA2KNbtjl1W7svbgN8b3nuvTuO",image("https://drive.google.com/thumbnail?id=1WkpCajNA2KNbtjl1W7svbgN8b3nuvTuO"))</f>
        <v/>
      </c>
      <c r="C1003" s="45" t="s">
        <v>1822</v>
      </c>
      <c r="D1003" s="45" t="s">
        <v>1823</v>
      </c>
      <c r="E1003" s="17">
        <v>0.0</v>
      </c>
      <c r="F1003" s="21">
        <v>0.0</v>
      </c>
      <c r="G1003" s="45"/>
    </row>
  </sheetData>
  <conditionalFormatting sqref="B1:B1003">
    <cfRule type="notContainsBlanks" dxfId="0" priority="1">
      <formula>LEN(TRIM(B1))&gt;0</formula>
    </cfRule>
  </conditionalFormatting>
  <dataValidations>
    <dataValidation type="list" allowBlank="1" showInputMessage="1" prompt="**Not dark humor, very safe joke --&gt;0 **Slight dark humor --&gt;1 **Very dark humor --&gt;2 **Offensive humor, purely offensive, not a joke --&gt;3" sqref="E1:E501 E503:E1003">
      <formula1>'Read Me'!$B$2:$B$5</formula1>
    </dataValidation>
    <dataValidation type="list" allowBlank="1" showInputMessage="1" prompt="Not dark humor, very safe joke --&gt;0 /Slight dark humor --&gt;1/ Very dark humor --&gt;2/ Offensive humor, purely offensive, not a joke --&gt;3" sqref="E502">
      <formula1>'Read Me'!$B$2:$B$5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</cols>
  <sheetData>
    <row r="1">
      <c r="A1" s="17" t="s">
        <v>1824</v>
      </c>
    </row>
    <row r="2">
      <c r="A2" s="17" t="s">
        <v>1825</v>
      </c>
      <c r="B2" s="17">
        <v>0.0</v>
      </c>
    </row>
    <row r="3">
      <c r="A3" s="17" t="s">
        <v>1826</v>
      </c>
      <c r="B3" s="17">
        <v>1.0</v>
      </c>
    </row>
    <row r="4">
      <c r="A4" s="17" t="s">
        <v>1827</v>
      </c>
      <c r="B4" s="17">
        <v>2.0</v>
      </c>
    </row>
    <row r="5">
      <c r="A5" s="17" t="s">
        <v>1828</v>
      </c>
      <c r="B5" s="17">
        <v>3.0</v>
      </c>
    </row>
    <row r="8">
      <c r="A8" s="17" t="s">
        <v>1829</v>
      </c>
    </row>
    <row r="9">
      <c r="A9" s="17" t="s">
        <v>1830</v>
      </c>
    </row>
    <row r="10">
      <c r="A10" s="17" t="s">
        <v>1831</v>
      </c>
    </row>
    <row r="16">
      <c r="D16" s="48"/>
      <c r="F16" s="48"/>
      <c r="H16" s="48"/>
    </row>
    <row r="17">
      <c r="D17" s="48"/>
      <c r="F17" s="48"/>
      <c r="H17" s="48"/>
    </row>
    <row r="18">
      <c r="D18" s="48"/>
      <c r="F18" s="48"/>
      <c r="H18" s="48"/>
    </row>
    <row r="19">
      <c r="D19" s="48"/>
    </row>
    <row r="20">
      <c r="D20" s="48"/>
    </row>
    <row r="21">
      <c r="D21" s="48"/>
    </row>
  </sheetData>
  <drawing r:id="rId1"/>
</worksheet>
</file>