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Read Me" sheetId="2" r:id="rId5"/>
  </sheets>
  <definedNames/>
  <calcPr/>
</workbook>
</file>

<file path=xl/sharedStrings.xml><?xml version="1.0" encoding="utf-8"?>
<sst xmlns="http://schemas.openxmlformats.org/spreadsheetml/2006/main" count="1015" uniqueCount="967">
  <si>
    <t>4-point likert scale</t>
  </si>
  <si>
    <t>Not dark humor, very safe joke --&gt;0</t>
  </si>
  <si>
    <t>Slight dark humor --&gt;1</t>
  </si>
  <si>
    <t>Very dark humor --&gt;2</t>
  </si>
  <si>
    <t>Offensive humor, purely offensive, not a joke --&gt;3</t>
  </si>
  <si>
    <t>ID</t>
  </si>
  <si>
    <t>Images</t>
  </si>
  <si>
    <t>OCR</t>
  </si>
  <si>
    <t>Template_Name</t>
  </si>
  <si>
    <t>dh_1</t>
  </si>
  <si>
    <t>dh_2</t>
  </si>
  <si>
    <t>dh_3</t>
  </si>
  <si>
    <t>dark humor and offensive humor差異：「意圖」。dark humor目的是搞笑，offensive humor純粹是為了讓人覺得冒犯，讓人笑不出來。</t>
  </si>
  <si>
    <t>Dark humor is on dark topics. A few that come to mind are death, suicide, etc. It doesn’t necessarily have to be offensive or shocking.</t>
  </si>
  <si>
    <t>Dark humor判斷準則：笑了會有罪惡感</t>
  </si>
  <si>
    <t>當我再差幾秒就遲到時，卻在這幾秒內衝到學校。我。學校。</t>
  </si>
  <si>
    <t>自信的善逸</t>
  </si>
  <si>
    <t>當你以為他們要幫你拿倉鼠飼料來餵你吃，但手上卻是拿著兩條蟒蛇加上一個攝影機。</t>
  </si>
  <si>
    <t>怕爆倉鼠</t>
  </si>
  <si>
    <t xml:space="preserve">紅燈了行人大搖大擺的過馬路。行人。台灣的計程車司機
</t>
  </si>
  <si>
    <t>小丑被車撞</t>
  </si>
  <si>
    <t xml:space="preserve">辛普森家庭從來不會讓我失望。AREA 51 WARNING:DO NOT ENTER!
</t>
  </si>
  <si>
    <t>51禁區辛普森家族早就知道了</t>
  </si>
  <si>
    <t>武漢肺炎疫情日漸嚴重。習近平:</t>
  </si>
  <si>
    <t>小熊維尼笑</t>
  </si>
  <si>
    <t xml:space="preserve">女人:我的傷勢如何?護理人員:還不錯,只有腿部擦傷而已。女人:我能看看嗎?護理人員:不太方便喔,腿在另一台救護車上。
</t>
  </si>
  <si>
    <t>女人躺在救護車上</t>
  </si>
  <si>
    <t>醫生:史蒂芬妮,你快死了。病人:什麼!?醫生:愚人節快樂!病人:哈哈哈,可是今天不是四月一號餒!醫生:那麼我感到很抱歉。</t>
  </si>
  <si>
    <t>醫生看著苦惱的病人</t>
  </si>
  <si>
    <t xml:space="preserve">皮卡:我不是腦麻兒。皮卡。
</t>
  </si>
  <si>
    <t>低能兒</t>
  </si>
  <si>
    <t xml:space="preserve">給三歲半的小妹妹買的芭比娃娃，但她的玩法好像和其他孩子有點不同..
</t>
  </si>
  <si>
    <t>芭比娃娃欺負別人</t>
  </si>
  <si>
    <t>中國人:「相信党,相信政府!」口罩都不用戴了?不戴!相信政府!</t>
  </si>
  <si>
    <t>大媽開心、停屍間</t>
  </si>
  <si>
    <t>你朋友：你看起來很憔悴，你還好吧？我：勉強活著。</t>
  </si>
  <si>
    <t>破碎的杯子</t>
  </si>
  <si>
    <t>詠春,葉問。武漢肺炎。</t>
  </si>
  <si>
    <t>葉問打拳</t>
  </si>
  <si>
    <t xml:space="preserve">當你在你媽旁邊打遊戲輸了不小心罵髒話時:
</t>
  </si>
  <si>
    <t>消失</t>
  </si>
  <si>
    <t>老師:記得我們學過的句型和考過的單字。還沒看考卷的我:小考都90以上沒問題啦!看了考卷的我:這翻譯的單字是什麼?我有學過這個句型嗎?到底要怎麼翻?</t>
  </si>
  <si>
    <t>黑人笑</t>
  </si>
  <si>
    <t>當學生知道假期延長。學生:哈!爽!</t>
  </si>
  <si>
    <t>博恩覺得開心</t>
  </si>
  <si>
    <t>在廁所滑手機滑太久，家人叫你:</t>
  </si>
  <si>
    <t>派大星躲在門後</t>
  </si>
  <si>
    <t xml:space="preserve">好漂亮,聽說吻一下她就會醒了!以防醒來沒愛上我，先上再吻!幹!
</t>
  </si>
  <si>
    <t>王子與睡美人</t>
  </si>
  <si>
    <t>歐巴。歐巴喪。</t>
  </si>
  <si>
    <t>喪禮上的遺照</t>
  </si>
  <si>
    <t>讓日本人為之瘋狂的珍珠:珍珠奶茶、珍珠披薩、珍珠拉麵、珍珠港</t>
  </si>
  <si>
    <t>珍珠奶茶、珍珠披薩、珍珠拉麵、爆炸</t>
  </si>
  <si>
    <t xml:space="preserve">醫生:我有壞消息跟更惨的消息要跟你說。壞消息是你最多只剩24小時了。老人:那更慘的消息是什麼?醫生:本來昨天就要說的。
</t>
  </si>
  <si>
    <t>醫生和老先生講話</t>
  </si>
  <si>
    <t>坐你旁邊的同學作弊被老師打。同時也在作弊的你:</t>
  </si>
  <si>
    <t>猴子</t>
  </si>
  <si>
    <t>給我媽看好笑的圖，我媽:</t>
  </si>
  <si>
    <t>維尼看東西</t>
  </si>
  <si>
    <t>高中運動短褲。大學生。</t>
  </si>
  <si>
    <t>海綿寶寶換褲子</t>
  </si>
  <si>
    <t>Rapist search</t>
  </si>
  <si>
    <t>主播報導新聞</t>
  </si>
  <si>
    <t>研究所考了好幾個榜首，但是你準備要延畢了。</t>
  </si>
  <si>
    <t>多賢哭給你看</t>
  </si>
  <si>
    <t>女生說5分鐘會好你就乖乖等，不要每個15分鐘就來催。</t>
  </si>
  <si>
    <t>胖達熊男女大不同</t>
  </si>
  <si>
    <t>可怕的東西。更可怕的東西。中國人。</t>
  </si>
  <si>
    <t>小丑與被噴水的人</t>
  </si>
  <si>
    <t>國小老師遭投訴在課堂中喝酒。我不會說這是對的..….但我理解。</t>
  </si>
  <si>
    <t>絕望的老師</t>
  </si>
  <si>
    <t>社工系剛畢業。真正踏入社工職場後。</t>
  </si>
  <si>
    <t>天線寶寶</t>
  </si>
  <si>
    <t>美國生物製藥公司GILEAD向中國緊急公開肺炎藥物REMDESIVIR分子圖，並免費授權中國到2020年4月。A FEW MOMENTS LATER，武漢病毒研究所已將REMDESIVIR註冊成專利。WHAT THE。</t>
  </si>
  <si>
    <t>驚訝的皮卡丘</t>
  </si>
  <si>
    <t>用5塊餅和2條魚餵飽五千名猶太人。出張嘴，讓六百萬猶太人消失。</t>
  </si>
  <si>
    <t>耶穌和希特勒</t>
  </si>
  <si>
    <t>當女生看見心儀的男生:當男生看到心儀的女生:</t>
  </si>
  <si>
    <t>朋友:為什麼你不信任何宗教啊？誤將「汽油當聖水」！牧師一淋下去，教徒變火球。活活燒死成焦屍。</t>
  </si>
  <si>
    <t>失火</t>
  </si>
  <si>
    <t xml:space="preserve">摧毀男人自尊心的四個字:『進來了嗎?」摧毀女人自尊心的四個字:「我不知道。」
</t>
  </si>
  <si>
    <t>上床</t>
  </si>
  <si>
    <t>我只是點了一杯草莓聖代，麥當勞卻給我一杯靈魂</t>
  </si>
  <si>
    <t>骷顱草莓聖代</t>
  </si>
  <si>
    <t xml:space="preserve">五歲的我:媽媽,為什麼有些人年紀輕輕就過世了?媽媽:因為上帝會提早帶走那些好人。九十七歲的阿嬤:
</t>
  </si>
  <si>
    <t>暴怒</t>
  </si>
  <si>
    <t>Heaven right now.</t>
  </si>
  <si>
    <t>Kobe與大家開心自拍</t>
  </si>
  <si>
    <t>醫生:我們必須把你轉到其他醫院。病患:狀況真的有這麼遭嗎?醫生:沒錯，這裡沒半個人喜歡你。</t>
  </si>
  <si>
    <t>醫生和在病床上的男人說話</t>
  </si>
  <si>
    <t>可憐哪!</t>
  </si>
  <si>
    <t>韓國瑜</t>
  </si>
  <si>
    <t>加入桌遊社。加入捉猶社。</t>
  </si>
  <si>
    <t>玩桌遊、希特勒</t>
  </si>
  <si>
    <t>當你睡得正香,有人突然把你搖醒:</t>
  </si>
  <si>
    <t>兔子剛睡醒打哈欠</t>
  </si>
  <si>
    <t>今天是我最糟糕的一天。可是瑞凡，明天只會更糟而已。</t>
  </si>
  <si>
    <t>可是瑞凡</t>
  </si>
  <si>
    <t xml:space="preserve">當你已經打掃完教室、走廊和廁所，接下來輪到圖書館了。
</t>
  </si>
  <si>
    <t>幫槍換子彈</t>
  </si>
  <si>
    <t xml:space="preserve">中鏢的台商。乖乖待在武漢。搭飛機上飛機前就通報機組人員。搭飛機下飛機才告知入境人員。
</t>
  </si>
  <si>
    <t>三個按鈕</t>
  </si>
  <si>
    <t>當你吃了一塊腐肉但你沒有獲得飢餓效果。</t>
  </si>
  <si>
    <t>小小兵</t>
  </si>
  <si>
    <t>當你只是在路邊大便，但突然有人開始強姦你。</t>
  </si>
  <si>
    <t>一個女人蹲著</t>
  </si>
  <si>
    <t>國台辦:武漢肺炎歡樂送。台灣。</t>
  </si>
  <si>
    <t>軍隊破門</t>
  </si>
  <si>
    <t>你又知道嗎?有些國家的人只要蹲下就可以招換別西卜。</t>
  </si>
  <si>
    <t>蹲在中正紀念堂</t>
  </si>
  <si>
    <t xml:space="preserve">你知道時間就是金錢這句話嗎?嗯!你快破產囉!
</t>
  </si>
  <si>
    <t>醫生與在病床上的老人說話</t>
  </si>
  <si>
    <t xml:space="preserve">小孩:大姐姐,等我出院後能來我家看看我嗎?護士:不行ㄟ,我不太喜歡墓園
</t>
  </si>
  <si>
    <t>護士與小女孩擊掌</t>
  </si>
  <si>
    <t>沒有錢驗，就沒有人確診武漢肺炎啦。</t>
  </si>
  <si>
    <t>一群非洲小孩在跳舞</t>
  </si>
  <si>
    <t>女版黃安"劉樂妍"宣布:我不回台灣了，打算死在中國。去死，現在!</t>
  </si>
  <si>
    <t>劉樂妍</t>
  </si>
  <si>
    <t>沒有人:(剛從浴室洗澡完的我):我剛剛有洗頭嗎??????</t>
  </si>
  <si>
    <t>恍惚</t>
  </si>
  <si>
    <t xml:space="preserve">奶奶把我的iPad當成板了。我奶奶也那麼做過,只不過她是用螢幕那一面...然後她就被我們送進安養院了。真有趣,我奶奶也那麼做過,她現在被埋在後院裡。
</t>
  </si>
  <si>
    <t>切麵包</t>
  </si>
  <si>
    <t xml:space="preserve">我:*買飲料*店員:你要不要捐錢救救窮人?我:妹子我就是窮人。
</t>
  </si>
  <si>
    <t>黑人鄙視臉</t>
  </si>
  <si>
    <t>開始出現睡意的我。你要奪走我的什麼？五分鐘後的鬧鐘：睡眠。</t>
  </si>
  <si>
    <t>扯領口</t>
  </si>
  <si>
    <t>全班沒交作業、成績退步。老師:你們真的是帶過最差的學生。</t>
  </si>
  <si>
    <t>生氣大吼的狗</t>
  </si>
  <si>
    <t>從中國來的人咳嗽:他覺得:我覺得:</t>
  </si>
  <si>
    <t>戴口罩咳嗽、龍噴火</t>
  </si>
  <si>
    <t>小乖乖你要去哪? 我要出去找朋友玩! 那你們要玩什麼呢? 老鷹抓小飢。</t>
  </si>
  <si>
    <t>非洲小孩與老鷹</t>
  </si>
  <si>
    <t>學校通知:因為武漢肺炎的關係,經過彙整導師們的意見及學務處的態度還有教育局發出的通知,畢業典禮將延後1-2週。高三。高三。</t>
  </si>
  <si>
    <t>裴洛西宣布事情</t>
  </si>
  <si>
    <t>當你一直記著有某件事要做，到了目的地之後~乾我忘了我來這裡要幹嘛!</t>
  </si>
  <si>
    <t>站著的貓</t>
  </si>
  <si>
    <t>連假結束了嗎?才放四天,不過癮嗎?你的結束了，韓導明天才要正式開始!三個月不上班,潮爽der~放韓假啦!</t>
  </si>
  <si>
    <t>韓國瑜笑</t>
  </si>
  <si>
    <t>看到照片。這是你喔?這一定不是我。但怎麼看起來那麼眼熟?淦等等她說了殺小?</t>
  </si>
  <si>
    <t>兩個女生拍手笑</t>
  </si>
  <si>
    <t>*情人節**不敢開社交軟件**怕被閃盲*</t>
  </si>
  <si>
    <t>可愛的兔子</t>
  </si>
  <si>
    <t>當我想不到梗，我決定隨便拿一張圖做梗圖算了。</t>
  </si>
  <si>
    <t>熊貓趴在枕頭上</t>
  </si>
  <si>
    <t>當你作業寫到一半，不小心把水打翻。</t>
  </si>
  <si>
    <t>翻桌子</t>
  </si>
  <si>
    <t>那隻貓咧?中國人。</t>
  </si>
  <si>
    <t>對著小孩尖叫的女人</t>
  </si>
  <si>
    <t>關愛智障的眼神</t>
  </si>
  <si>
    <t>鸚鵡兄弟</t>
  </si>
  <si>
    <t>*手機突然有訊息*幾秒前下定決心要認真唸書的我。手機。</t>
  </si>
  <si>
    <t>章魚哥聽到電話響</t>
  </si>
  <si>
    <t>穿著就不用怕搭大眾運輸讓座的問題了。我來自武漢。</t>
  </si>
  <si>
    <t>來自武漢Ｔ恤</t>
  </si>
  <si>
    <t>當你臨停腳踏車在圖書館旁，想說應該沒事時，出來發現車已經被拖掉的你。</t>
  </si>
  <si>
    <t>貓咪看著手機哭</t>
  </si>
  <si>
    <t>小時候看到湯瑪士的反應。長大後看到網路上的各種湯瑪士的反應。湯瑪士小火車。</t>
  </si>
  <si>
    <t>長大後</t>
  </si>
  <si>
    <t>你以為韓國瑜的選舉。實際上韓國瑜的選舉。</t>
  </si>
  <si>
    <t>李奧納多 敬酒</t>
  </si>
  <si>
    <t>騎快點,兒子,車主要追上來了!</t>
  </si>
  <si>
    <t>爸爸教小孩騎腳踏車</t>
  </si>
  <si>
    <t>支那人:I don't fear you. 武漢肺炎:Then you will die braver then most.</t>
  </si>
  <si>
    <t>誰怕誰</t>
  </si>
  <si>
    <t>當你跟一個女生告白，但她卻跟你說她現在不想跟任何人建立關係。</t>
  </si>
  <si>
    <t>寫寒假作業。出門運動。跟朋友出去玩。在家要廢當魯蛇。知道要延後開學的我。</t>
  </si>
  <si>
    <t>四個按鈕</t>
  </si>
  <si>
    <t>課業、朋友、錢、我喜歡的人。</t>
  </si>
  <si>
    <t>當你的人生就是個笑話，誰還需要愚人節?</t>
  </si>
  <si>
    <t>大笑</t>
  </si>
  <si>
    <t>女友:戴套嗎?我:不戴!</t>
  </si>
  <si>
    <t>大媽開心</t>
  </si>
  <si>
    <t xml:space="preserve">醫生:好的,要準備開始割包皮了,記得千萬不要勃起唷..病患:醫生?我不是同性戀呀!醫生:我在跟我自己講話。
</t>
  </si>
  <si>
    <t>醫生動手術</t>
  </si>
  <si>
    <t>當你是全校唯一看到打架事件發生的人</t>
  </si>
  <si>
    <t>焦點人物</t>
  </si>
  <si>
    <t>早上一起床就看手機的我</t>
  </si>
  <si>
    <t>呆滯的貓咪</t>
  </si>
  <si>
    <t>如果說烏龜討厭吸管，那你要怎麼解釋這個?</t>
  </si>
  <si>
    <t>烏龜喝東西</t>
  </si>
  <si>
    <t xml:space="preserve">我簡直不敢相信你曾經待在我的蛋蛋裡!多謝了,你居然讓我想到我爸的蛋蛋,幹。
</t>
  </si>
  <si>
    <t>爸爸與兒子擁抱</t>
  </si>
  <si>
    <t>上健康課程但是影片中居然是男的。同學:</t>
  </si>
  <si>
    <t>三小啦</t>
  </si>
  <si>
    <t>我為一千塊出賣自己的肉體，這代表什麼？代表你超收920塊。這是你他媽應得的！</t>
  </si>
  <si>
    <t>小丑罵人</t>
  </si>
  <si>
    <t>會不會鬼都趁我們打哈欠的時候,把雞雞放進我們嘴裡?</t>
  </si>
  <si>
    <t>鬼魂</t>
  </si>
  <si>
    <t>醫生:藥物對新型疾病沒作用,所以會暫時停止對孩子的藥物治療。媽媽:那好消息呢?醫生:有企業願意研究新型疾病並替您支付醫療費用,而且疾病會以孩子的名字來命名喔!</t>
  </si>
  <si>
    <t>醫生和小男孩握手</t>
  </si>
  <si>
    <t xml:space="preserve">遇到平常都不聞不問需要幫忙一直來煩的朋友
</t>
  </si>
  <si>
    <t>開槍</t>
  </si>
  <si>
    <t>別國也禁止出口口罩，為什麼你沒罵狗官?我覺得他們跟中國沒有關係。舔共藝人之恥。</t>
  </si>
  <si>
    <t>亞洲人之恥</t>
  </si>
  <si>
    <t>最完美的男生公共廁所不存在。</t>
  </si>
  <si>
    <t>男廁裡的小便斗</t>
  </si>
  <si>
    <t xml:space="preserve">我:醫生,請問我爸他......醫生:你爸爸已經不在了。我:該死!醫生:他轉去別間醫院了。我:喔..感謝神!醫生:不過也死了
</t>
  </si>
  <si>
    <t>醫生無言</t>
  </si>
  <si>
    <t>台韓烤肉的區別。韓式。台式。</t>
  </si>
  <si>
    <t>韓國偶像與火災現場</t>
  </si>
  <si>
    <t>兩天沒睡+失眠</t>
  </si>
  <si>
    <t>骷顱人</t>
  </si>
  <si>
    <t>Airpods Pro. Airpods 2. Airpods. 有線耳機。</t>
  </si>
  <si>
    <t>圍毆</t>
  </si>
  <si>
    <t>當我朋友拍我肩膀，我轉頭後被他用手指戳臉頰:還是我:</t>
  </si>
  <si>
    <t>嚇傻的臉</t>
  </si>
  <si>
    <t>需要大濕調教</t>
  </si>
  <si>
    <t>男人按摩女人腿</t>
  </si>
  <si>
    <t>平時:喇賽都不用想就知道的日文單字。考試:這是在工三小，要怎麼翻?</t>
  </si>
  <si>
    <t>當機貓咪</t>
  </si>
  <si>
    <t>沒有樂器行，也能表演薩克斯風。</t>
  </si>
  <si>
    <t>非洲人拿槍</t>
  </si>
  <si>
    <t>又怕被閃又想看梗圖的你:The hardest choices require the strongest wills.</t>
  </si>
  <si>
    <t>最困難的決定往往需要最堅強的意志</t>
  </si>
  <si>
    <t>放閃。我。狗男女。</t>
  </si>
  <si>
    <t>法國號式的轟炸</t>
  </si>
  <si>
    <t>*和熟人相處* *遇到喜歡的人*</t>
  </si>
  <si>
    <t>害羞不害羞</t>
  </si>
  <si>
    <t>醫生:我有個壞消息。病患:什麼!? 醫生:你必須停止手淫。病患:老天啊為什麼阿? 醫生:因為我正在幫你看診。</t>
  </si>
  <si>
    <t>醫生安慰老先生</t>
  </si>
  <si>
    <t>你。當你差不多睡着,但被墜落的感覺嚇醒。</t>
  </si>
  <si>
    <t>憤怒的善逸</t>
  </si>
  <si>
    <t>七早八早，攻山小!?</t>
  </si>
  <si>
    <t>貓咪打哈欠</t>
  </si>
  <si>
    <t>病:醫生,檢查結果怎麼樣?醫:我來看看，B型肝炎、C型肝炎、肺炎、腦炎、扁桃腺炎...哇靠你根本就是炎帝!</t>
  </si>
  <si>
    <t>病人插管接受治療</t>
  </si>
  <si>
    <t>當你看到機巴上司家被燒</t>
  </si>
  <si>
    <t>妹妹與火燒厝</t>
  </si>
  <si>
    <t xml:space="preserve">專家:武漢肺炎致死率只有2%。遊戲:大獎機率有2.5%喔!非洲人。
</t>
  </si>
  <si>
    <t>黑人大笑</t>
  </si>
  <si>
    <t>護士:阿公你喜歡禮盒嗎? 阿公:我最愛禮盒了。護士:你快被裝進去囉</t>
  </si>
  <si>
    <t>護士與老人</t>
  </si>
  <si>
    <t>想學習陰莖增大密技。讓妳的男人強。投胎。</t>
  </si>
  <si>
    <t>悲傷青蛙閱讀</t>
  </si>
  <si>
    <t>寒假作業沒寫完怎麼辦?不怕。有政府,有政府不怕。寒假作業都不用寫了?不寫，相信政府。</t>
  </si>
  <si>
    <t>大媽不怕</t>
  </si>
  <si>
    <t>當你在真正的自殺突擊隊裡</t>
  </si>
  <si>
    <t>自殺突擊隊</t>
  </si>
  <si>
    <t>一黑人因上傳自己和方向盤的合照，被人舉報封鎖帳號。</t>
  </si>
  <si>
    <t>黑人自拍</t>
  </si>
  <si>
    <t xml:space="preserve">最好的朋友，直到永遠。
</t>
  </si>
  <si>
    <t>牛和豬變成漢堡</t>
  </si>
  <si>
    <t>不要學我消費阿甘!!</t>
  </si>
  <si>
    <t>崩潰的海鷗</t>
  </si>
  <si>
    <t>阿嬷今天怎麼了?醫生，我只要這樣這裡就會很痛餒!那你就不要給我這樣!</t>
  </si>
  <si>
    <t>醫生跟川普的阿嬷</t>
  </si>
  <si>
    <t>武漢肺炎存在茶會、晚會、各種活動。</t>
  </si>
  <si>
    <t>做了夢卻想不起來夢了什麼。</t>
  </si>
  <si>
    <t>努力回想</t>
  </si>
  <si>
    <t>您的寒流正在讀取中..</t>
  </si>
  <si>
    <t>一陣風雪吹來</t>
  </si>
  <si>
    <t>正常人的生活。網路世界。現實人生。</t>
  </si>
  <si>
    <t>網路與現實的差距</t>
  </si>
  <si>
    <t>我被霍格華茲退學了，因為我用了黑魔法。</t>
  </si>
  <si>
    <t>黑人畢業生</t>
  </si>
  <si>
    <t>咪眼睛看的話，這兩就是一樣的。</t>
  </si>
  <si>
    <t>黑人繫黑領帶、黑色湯匙</t>
  </si>
  <si>
    <t>當你遇到寒假作業。不!我不!</t>
  </si>
  <si>
    <t>柴犬拒絕</t>
  </si>
  <si>
    <t>段考前只看書三分鐘的你:好，我準備好了。</t>
  </si>
  <si>
    <t>派大星準備好了</t>
  </si>
  <si>
    <t xml:space="preserve">我和魔鬼達成了一個協議，雖然他奪去了我的雙腳，不過我仍然認為是值得的。
</t>
  </si>
  <si>
    <t>影子玩體操吊環</t>
  </si>
  <si>
    <t xml:space="preserve">小孩:我長大後也要成為像叔叔一樣的醫生!醫生:很抱歉,你先天的缺憾讓你永遠無法當醫生。媽媽:難不成我孩子病了?醫生:不,她單純是個智障而已
</t>
  </si>
  <si>
    <t>coronavirus cases in Iran. Stonks.</t>
  </si>
  <si>
    <t>stonks</t>
  </si>
  <si>
    <t>做資源回收的同學。紙類籃裡的塑膠吸管套。請問這是霸凌嗎?</t>
  </si>
  <si>
    <t>這是什麼嗎</t>
  </si>
  <si>
    <t xml:space="preserve">用力嘴我快點!你的頭髮長反了
</t>
  </si>
  <si>
    <t>留鬍子男子自拍</t>
  </si>
  <si>
    <t>屌死你林鄭，全面封關啊!我死都不封!</t>
  </si>
  <si>
    <t>蝙蝠俠打臉</t>
  </si>
  <si>
    <t xml:space="preserve">以前的我:錯的是中共政府，人民是無辜的。現在的我:人出不去，貨進不來，武漢發棺材。
</t>
  </si>
  <si>
    <t>從以前到現在</t>
  </si>
  <si>
    <t>我。這就是為麼我沒有女朋友。</t>
  </si>
  <si>
    <t>一隻黑猩猩</t>
  </si>
  <si>
    <t xml:space="preserve">其實真正的笑話，就是那個一直找她聊天，期望她會成為你女朋友的你。
</t>
  </si>
  <si>
    <t>你也爛</t>
  </si>
  <si>
    <t>搭車返鄉投票。青年，回投。普悠瑪返鄉投胎。</t>
  </si>
  <si>
    <t>普悠瑪列車出軌</t>
  </si>
  <si>
    <t>小時候我以為有錢就能夠買到快樂。長大後我才慢慢發現我他媽是對的。</t>
  </si>
  <si>
    <t>比爾蓋茲笑</t>
  </si>
  <si>
    <t>一直猜對劇情，我的表情</t>
  </si>
  <si>
    <t>喬治眼看著保羅的輪椅失控，煞不住地滑向鐵軌。他很想伸出援手，但他知道不能跨越黃色的線。觀念很正確喔，喬治。火車禮儀，超級無敵簡單。</t>
  </si>
  <si>
    <t>冷眼旁觀有人要跳軌</t>
  </si>
  <si>
    <t>愛探險的朵拉:海洋在哪裡?六歲,坐在電視前的我:</t>
  </si>
  <si>
    <t>興奮的朵拉與無言的大眼仔</t>
  </si>
  <si>
    <t>寒假延長。暑假縮短。國三生。教育局說畢典延後兩個禮拜會考不延。</t>
  </si>
  <si>
    <t>末班車</t>
  </si>
  <si>
    <t>普悠瑪出軌</t>
  </si>
  <si>
    <t>看看這男的，他居然不讓植物喝水!</t>
  </si>
  <si>
    <t>幫輪椅上的人撐傘</t>
  </si>
  <si>
    <t>當你想睡覺可是光線又很強。誰來幫我關燈~(懶的起來)</t>
  </si>
  <si>
    <t>不想起來的貓</t>
  </si>
  <si>
    <t>德國人騎自行車時的手勢。向左轉。向右轉。停。去波蘭。</t>
  </si>
  <si>
    <t>騎腳踏車的四種姿勢</t>
  </si>
  <si>
    <t>現代縱橫家:在街上和別人嗆聲(策辯之士)、一遇到衝突就打電話找各個幫派的兄弟(合縱連橫)、警察來時丟下同夥落跑(現實主義)。</t>
  </si>
  <si>
    <t>在街上打群架</t>
  </si>
  <si>
    <t>我想製作迷因梗圖想不到點子時</t>
  </si>
  <si>
    <t>絞盡腦汁</t>
  </si>
  <si>
    <t>種族歧視從小做起</t>
  </si>
  <si>
    <t>英文字母與黑人小孩</t>
  </si>
  <si>
    <t>15歲剛出道時。50歲退休後。</t>
  </si>
  <si>
    <t>跳地板動作40年之後的男子</t>
  </si>
  <si>
    <t>抱歉，我不知道他只有一條命。</t>
  </si>
  <si>
    <t>貓咪用枕頭悶死一個人</t>
  </si>
  <si>
    <t xml:space="preserve">吓到吃手手。
</t>
  </si>
  <si>
    <t>(地獄裡)撒旦:打了個噴嚏。我:我的天啊!願上帝保佑你。撒旦跟他的惡麼:你三小啦!</t>
  </si>
  <si>
    <t>什麼?</t>
  </si>
  <si>
    <t xml:space="preserve">You of a </t>
  </si>
  <si>
    <t>海邊的太陽</t>
  </si>
  <si>
    <t>整天拿你和其他孩子比較，卻不准你拿他們和其他父母比較</t>
  </si>
  <si>
    <t>開心的父母</t>
  </si>
  <si>
    <t>朋友:欸?啊你這幾天寒假都在幹嘛?我:沒有啊就偶爾出去走走跑跑步。朋友:你都去哪跑步?我:武漢..朋友:我突然有事先走了辦辦(閃) 我:.. (是武漢公園啦靠北)。</t>
  </si>
  <si>
    <t>武漢公園</t>
  </si>
  <si>
    <t>你為甚麼不敢正眼看我?我又不會偷走你的病。</t>
  </si>
  <si>
    <t>歐巴馬與霍金</t>
  </si>
  <si>
    <t>所有人:Kobe R.I.P Kobe:</t>
  </si>
  <si>
    <t>Kobe戴口罩與其他球員拍照</t>
  </si>
  <si>
    <t>為什麼那麼自私不戴口罩!就是因為怕麻煩嗎?</t>
  </si>
  <si>
    <t>善逸被打臉</t>
  </si>
  <si>
    <t>各國開發的疫苗。美國。澳洲。日本。北韓。</t>
  </si>
  <si>
    <t>各國的疫苗</t>
  </si>
  <si>
    <t>你知道吗?有脑的人才会患上脑癌。标记一个不会患上脑癌的朋友。</t>
  </si>
  <si>
    <t>腦圖</t>
  </si>
  <si>
    <t>你:為什麼我單身?損友:那麼，也許是因為你太醜了。</t>
  </si>
  <si>
    <t>派大星說也許是你太醜了</t>
  </si>
  <si>
    <t>當你玻璃心朋友介紹她覺得好吃的食物給你，但其實難吃的像屎。你:</t>
  </si>
  <si>
    <t>笑著吃東西</t>
  </si>
  <si>
    <t>醫生:頭痛會消退。Google搜尋:okay, get in.</t>
  </si>
  <si>
    <t>等你很久了</t>
  </si>
  <si>
    <t>常高潮</t>
  </si>
  <si>
    <t>一位軍官</t>
  </si>
  <si>
    <t>告訴我,我們要面對多少猶太人。我的元首,維基百科說全球猶太人的總人口數很難得到精準統計。因為猶太人的定義存在多種標準和界定方式。導致統計的準確性受到了影響。操,你不會把他們集中一點嗎?</t>
  </si>
  <si>
    <t>希特勒問話</t>
  </si>
  <si>
    <t xml:space="preserve">你有無玩抖音?有。
</t>
  </si>
  <si>
    <t>小蓮推克拉拉</t>
  </si>
  <si>
    <t>再五頁就好如果都沒有好看的，今天就休息好了。</t>
  </si>
  <si>
    <t>思考</t>
  </si>
  <si>
    <t>為什麼我看了那麼多個醫生都沒有好？你他媽怎麼不去吃屎？</t>
  </si>
  <si>
    <t>天使帶你上天堂</t>
  </si>
  <si>
    <t xml:space="preserve">你都有我了為還要打手槍?因為我最近手頭比較緊。
</t>
  </si>
  <si>
    <t>男孩惹女孩生氣</t>
  </si>
  <si>
    <t xml:space="preserve">爺爺沒站起來。我已經老囉!爺爺加油!身體是很老實的。
</t>
  </si>
  <si>
    <t>站起來了</t>
  </si>
  <si>
    <t>遊民:拜託各位大哥大姐幫幫我..遊民:我都忘了我多久沒吃飯了.大家:加油!你一定會想起來的!</t>
  </si>
  <si>
    <t>大家一起安慰一個人</t>
  </si>
  <si>
    <t>當你家的貓貓感覺到被騷擾。</t>
  </si>
  <si>
    <t>長嘯的貓</t>
  </si>
  <si>
    <t>當你看到大家都在IG發出去玩的照片時，你只能在家當你的廢物。</t>
  </si>
  <si>
    <t>柴犬眼神死</t>
  </si>
  <si>
    <t xml:space="preserve">坐在我後面的這個小孩，在飛行途中把救生衣拿了出來穿上並充氣。我記得這是違法的對吧?並沒有,自從六零年代廢除種族隔離和禁止種族歧視後，黑人一直可以合法搭飛機。
</t>
  </si>
  <si>
    <t>黑人小孩穿救生衣</t>
  </si>
  <si>
    <t>不小心點到前置鏡頭的我:(鼻孔超大雙下巴超明顯幹)</t>
  </si>
  <si>
    <t>驚慌的貓</t>
  </si>
  <si>
    <t>沒人約在家的我</t>
  </si>
  <si>
    <t>手工水餃99/包。全素是包植物人嗎？</t>
  </si>
  <si>
    <t>水餃與廚師</t>
  </si>
  <si>
    <t>我:泡熱巧克力。茶壺:熱水噴出來。我:</t>
  </si>
  <si>
    <t>女人崩潰</t>
  </si>
  <si>
    <t xml:space="preserve">因為非洲太窮，沒有大陸人去而沒有人感染武漢肺炎。窮就是safe。
</t>
  </si>
  <si>
    <t>歐穴!我忘記開學要交報告了!</t>
  </si>
  <si>
    <t>完蛋了</t>
  </si>
  <si>
    <t>中國女人裝成從武漢來的並假裝咳嗽,嚇走了強姦犯。傑出的一手。</t>
  </si>
  <si>
    <t>傑出的一手</t>
  </si>
  <si>
    <t>八國聯軍示意圖</t>
  </si>
  <si>
    <t>男人強姦女人</t>
  </si>
  <si>
    <t>該怎麼讓小孩好好睡覺?给他更多的爱，給他安全感，給他看pornhub尻尻睡。</t>
  </si>
  <si>
    <t>丟人下樓公司</t>
  </si>
  <si>
    <t>醫生:放心，這個不會有輻射傷害。*也是醫生*</t>
  </si>
  <si>
    <t>醫生騙人</t>
  </si>
  <si>
    <t xml:space="preserve">我愛你,你是我的全世界。這是你今年找到的第四個世界，怎樣?你是要發現新宇宙了嗎?
</t>
  </si>
  <si>
    <t>情侶在雪地裡接吻</t>
  </si>
  <si>
    <t>反滲透法將表決，黃智賢氣炸：兩蔣若有知怎能忍受！忍受？忍受什麼？我們才不用反滲透法！我都直接槍斃！</t>
  </si>
  <si>
    <t>蔣公微笑</t>
  </si>
  <si>
    <t>PM 11:00。AM 01:00。AM 03:00。</t>
  </si>
  <si>
    <t>搶被子</t>
  </si>
  <si>
    <t>當父母給你零用錢，讚頌父母感恩父母!</t>
  </si>
  <si>
    <t>讚嘆萬歲感恩站立松鼠</t>
  </si>
  <si>
    <t>8歲的我:我長大後才不會像那些大人一樣整天抱怨東抱怨西的。現在:</t>
  </si>
  <si>
    <t>憤世嫉俗</t>
  </si>
  <si>
    <t>她:寶貝情人節你要送我什麼?我:</t>
  </si>
  <si>
    <t>精子</t>
  </si>
  <si>
    <t>或許在感情的路上很辛苦，但我從不奢望對方喜歡我，我覺得別人喜歡我就算不錯，但從來沒有人喜歡過我。</t>
  </si>
  <si>
    <t>難過哭</t>
  </si>
  <si>
    <t>為什麼得癌症的小孩都很健談?因為他們都很有化療。</t>
  </si>
  <si>
    <t>化療的小孩</t>
  </si>
  <si>
    <t>我是個廢物。你不只是廢而已。對啊。我們早就知道了。</t>
  </si>
  <si>
    <t>今天。是。星期一。</t>
  </si>
  <si>
    <t>厭世狗狗臉</t>
  </si>
  <si>
    <t xml:space="preserve">是...什麼這麼美味?是人民幣,我加了人民幣。
</t>
  </si>
  <si>
    <t>藝人們吃麵</t>
  </si>
  <si>
    <t>How to be rich? To be white. I wish I could read</t>
  </si>
  <si>
    <t>真相</t>
  </si>
  <si>
    <t>當我載女友去吃飯時。我:啊~今天要吃什麼?女友L都可以啊~我:牛排要嗎?女友:那個很油不要啦。我:</t>
  </si>
  <si>
    <t>土撥鼠拿槍</t>
  </si>
  <si>
    <t>最近工作真煩，同事各種心機,好累，想換一行怎麼辦??按一下enter就好。傑出的一手。</t>
  </si>
  <si>
    <t>發票差一號就中頭獎</t>
  </si>
  <si>
    <t>臭臉女孩</t>
  </si>
  <si>
    <t>附圖為導線連接乾電池和小燈泡,則在a、b間連接下列何者時,小燈泡不會亮?A王景玉 B 鐵絲 C 石墨棒 D銅線 答:A</t>
  </si>
  <si>
    <t>電流問題</t>
  </si>
  <si>
    <t>玩捉迷藏遇到捉迷藏大師</t>
  </si>
  <si>
    <t>可口可樂</t>
  </si>
  <si>
    <t xml:space="preserve">小孩:爸爸,為什麼上帝都要讓好人比較容易早死呀?爸爸:那當然囉,你想想看如果你有個花園,你會先拔走好看的那朵還是不好看的那朵花呢?小孩:醜的那朵。爸爸:那就對了...?不對等等.….小孩:我的花園裡容不下醜陋的廢物。
</t>
  </si>
  <si>
    <t>小女孩鏟土種樹</t>
  </si>
  <si>
    <t>你他媽的當我MP3?</t>
  </si>
  <si>
    <t>好幾個醫生用聽診器聽病人心跳</t>
  </si>
  <si>
    <t>新聞:寒假放到2/25。移到暑假的話.. 暑假兩個月，扣掉半個月,扣掉暑輔一個月，暑假就剩半個月。</t>
  </si>
  <si>
    <t>思考數學的女人</t>
  </si>
  <si>
    <t>0是奇數還是偶數?0是偶數!</t>
  </si>
  <si>
    <t>當你又說要決定開始存錢時，被旁邊的國父聽到。</t>
  </si>
  <si>
    <t>國父仁慈的笑容</t>
  </si>
  <si>
    <t>成功的男人背後都有一條脊椎，但不一定是直的。</t>
  </si>
  <si>
    <t>霍金在黑板前</t>
  </si>
  <si>
    <t>把這黃瓜放進去</t>
  </si>
  <si>
    <t>大媽拿黃瓜</t>
  </si>
  <si>
    <t>我的腦袋:做!我:為啥?我腦袋:叫你做就做!我:</t>
  </si>
  <si>
    <t>手指在牆壁縫裡</t>
  </si>
  <si>
    <t>我們來玩棋吧！誰先走？按照規則來說，白色先走。</t>
  </si>
  <si>
    <t>比利下棋</t>
  </si>
  <si>
    <t>野味。武汉人。I gotta get one of those.</t>
  </si>
  <si>
    <t>I Gotta Get One of Those</t>
  </si>
  <si>
    <t>茶几也能參加奧運!茶几是如何達成自己的夢想,參加奧運比賽的勵志故事。</t>
  </si>
  <si>
    <t>殘障人士玩拳擊</t>
  </si>
  <si>
    <t>當你知道資優生有高潛能低成就的人時。你:正是在下。</t>
  </si>
  <si>
    <t>正是在下</t>
  </si>
  <si>
    <t>年度最佳辦公室平面設計圖獲獎作品（一）。總經理辦公室。女秘書辦公室。衣櫃。暗門。雙人床。雙人浴缸。暗門。衣櫃。緊急逃生通道。</t>
  </si>
  <si>
    <t>辦公室設計圖</t>
  </si>
  <si>
    <t>顧客忽視我的手，把錢直接扔到櫃台上時</t>
  </si>
  <si>
    <t>覺得心累的狗狗</t>
  </si>
  <si>
    <t>DAN。DANCER。CAN。CANCER。</t>
  </si>
  <si>
    <t>美式足球員、舞者、罐頭、癌症病人</t>
  </si>
  <si>
    <t>我:一月真是一場災難，但二月一定會更好的!二月:</t>
  </si>
  <si>
    <t>地球爆炸</t>
  </si>
  <si>
    <t>期末考把題目抄一遍，覺得這樣就會過的你。學長。教授。</t>
  </si>
  <si>
    <t>等著看好戲</t>
  </si>
  <si>
    <t>True Story。大學之前:60%。我好笨。上大學後。60%。我是天才。</t>
  </si>
  <si>
    <t>謝謝你的衣服，混蛋!偶好餓。</t>
  </si>
  <si>
    <t>非洲小孩皺眉</t>
  </si>
  <si>
    <t>當你發現二月已經過六天，但是還沒有出現新的全球性威脅。Something's wrong, I can feel it.</t>
  </si>
  <si>
    <t>真的不對勁</t>
  </si>
  <si>
    <t>當你準備下班。老闆:別想逃!</t>
  </si>
  <si>
    <t>老奶奶司機</t>
  </si>
  <si>
    <t>先把槍放下啦主人~這傢伙人超好的說!</t>
  </si>
  <si>
    <t>柴犬與黑熊</t>
  </si>
  <si>
    <t>當我在考試前一直和他打遊戲，但是我英文有68分。我的朋友:you did it. you crazy son of a bitch, you did it!</t>
  </si>
  <si>
    <t>你做到了</t>
  </si>
  <si>
    <t>醫生:我有消息要告訴你喔!女人:噢,我不用知道寶寶的性別。醫生:哈哈，恩，"它"沒呼吸囉!</t>
  </si>
  <si>
    <t>醫生與懷孕的女人</t>
  </si>
  <si>
    <t>貓的耳朵有32塊肌肉，聽力範圍是人類的三倍，但聽到不想聽的話時，他們會假裝聽不見。</t>
  </si>
  <si>
    <t>假裝聽不見的貓</t>
  </si>
  <si>
    <t>當你在insta story 看到朋友去玩，卻沒有約你</t>
  </si>
  <si>
    <t xml:space="preserve">養狗千萬不要幫狗取“哈哈”這個名字。因為我家鄰居的哈士奇不見的時候，他一直在外面到處喊哈哈哈哈哈哈哈你在哪裡
</t>
  </si>
  <si>
    <t>沈玉琳搞笑</t>
  </si>
  <si>
    <t>手機摔倒，但螢幕沒破。</t>
  </si>
  <si>
    <t>幸好</t>
  </si>
  <si>
    <t>大姐，你是負責搞笑的是嗎？</t>
  </si>
  <si>
    <t>口罩當眼罩戴</t>
  </si>
  <si>
    <t xml:space="preserve">等一下,你明明知道我是直女...義大利麵在被弄濕之前也都是直的。
</t>
  </si>
  <si>
    <t>人渣的本願女女戀</t>
  </si>
  <si>
    <t>做迷因。睡覺。</t>
  </si>
  <si>
    <t>兩個按鈕</t>
  </si>
  <si>
    <t>我在死前要生吞一整袋這玩意，然後在遺囑上註明我想被火葬。</t>
  </si>
  <si>
    <t>玉米粒</t>
  </si>
  <si>
    <t>國小時看到老師:我的媽啊,是老大耶!高中時看到老師:給我用來擦屁屁我都不屑。</t>
  </si>
  <si>
    <t>敬畏的海綿寶寶</t>
  </si>
  <si>
    <t>其他國家。武漢人。LET ME IN!武漢人。LET ME INNNNNN!!!</t>
  </si>
  <si>
    <t>Let me in</t>
  </si>
  <si>
    <t>被早餐店阿姨叫帥哥。</t>
  </si>
  <si>
    <t>暗爽的貓咪</t>
  </si>
  <si>
    <t>突然來的負面情緒。想好好睡覺的我。</t>
  </si>
  <si>
    <t>被追著跑</t>
  </si>
  <si>
    <t xml:space="preserve">如果你是你吃的東西，中國人:
</t>
  </si>
  <si>
    <t>如果你是你吃的東西、蝙蝠俠</t>
  </si>
  <si>
    <t>抱歉囉「木蘭」。事事難料。</t>
  </si>
  <si>
    <t>只有花木蘭沒戴口罩</t>
  </si>
  <si>
    <t>醫生:術前要告知你們,這個手術只有50趴的存活機會。小孩:手術動兩次就好啦!醫生:水啦!</t>
  </si>
  <si>
    <t>醫生和小男孩擊掌</t>
  </si>
  <si>
    <t>嗯,我還需要一個亞洲人來計算這題。</t>
  </si>
  <si>
    <t>非洲人考試</t>
  </si>
  <si>
    <t>醫生:請問最近有從事性行為嗎?阿伯:嘿嘿嘿,當然有。醫生:聽起來你整個體內都是屁喔。</t>
  </si>
  <si>
    <t>醫生用聽診器聽病人心跳</t>
  </si>
  <si>
    <t>尾牙抽到吹風機</t>
  </si>
  <si>
    <t>禿頭男人坐在人群中</t>
  </si>
  <si>
    <t>我：有點餓去吃宵夜吧！我的身體：現在都幾點了？真假？！</t>
  </si>
  <si>
    <t>你媽拉你去找親戚的小孩玩。</t>
  </si>
  <si>
    <t>狗狗握手</t>
  </si>
  <si>
    <t>第三次世界大戰。宿醉兩天剛醒的我。</t>
  </si>
  <si>
    <t>海嘯來臨</t>
  </si>
  <si>
    <t>當你死黨跟你說她想住豪宅。當你發現他是富二代。</t>
  </si>
  <si>
    <t>大笑後崩潰</t>
  </si>
  <si>
    <t>看過太多迷因到最後已經沒有一個迷因可以讓你笑了。</t>
  </si>
  <si>
    <t>老人微笑</t>
  </si>
  <si>
    <t>如果所有人都餓死的話就不會有貧富不均的問題。</t>
  </si>
  <si>
    <t>聰明尼哥臉</t>
  </si>
  <si>
    <t>你們有吃過非洲菜嗎?沒關係，他們也沒有。</t>
  </si>
  <si>
    <t>一群非洲小孩</t>
  </si>
  <si>
    <t xml:space="preserve">醫生:我有消息要告訴你喔!女人:嗯,我不用知道寶寶的性別。醫生:哈哈,嗯,"它"沒呼吸囉!
</t>
  </si>
  <si>
    <t>沒有手機，也能玩部落衝突。</t>
  </si>
  <si>
    <t>非洲部落戰爭</t>
  </si>
  <si>
    <t>處女座的人:很潔癖。超級潔癖。</t>
  </si>
  <si>
    <t>Yes, no</t>
  </si>
  <si>
    <t>我：嘿！你有看到我家狗狗嗎？亞裔鄰居：</t>
  </si>
  <si>
    <t>小孩邊吃東西邊笑</t>
  </si>
  <si>
    <t>不給糖，就導彈。</t>
  </si>
  <si>
    <t>金正恩搗蛋</t>
  </si>
  <si>
    <t>珍妮佛的男友，似乎還沒有被解鎖</t>
  </si>
  <si>
    <t>兩個白人和一個黑人</t>
  </si>
  <si>
    <t>抽獎中了大獎。“武漢7天遊。</t>
  </si>
  <si>
    <t>跑</t>
  </si>
  <si>
    <t>當你媽看到你模擬考全科拿C，你:</t>
  </si>
  <si>
    <t>拿著十字架擋</t>
  </si>
  <si>
    <t>當你笑話還沒講出來，人卻先笑出來。</t>
  </si>
  <si>
    <t>這是Aki Aki，每天早上他都要走10公里的路去上學，所以總是遲到。有了您幾十元的小額捐款，我們就能買條鞭子，讓這個小王八蛋跑快一點!</t>
  </si>
  <si>
    <t>一個黑人小孩笑</t>
  </si>
  <si>
    <t>當又有人限時動態字放超小。我:</t>
  </si>
  <si>
    <t>鋼鐵人翻白眼</t>
  </si>
  <si>
    <t>這位是小克其比，他因地雷失去雙腳後行動不便，但是只要你每月資助我們10元，我們就能買很多粉筆給他。</t>
  </si>
  <si>
    <t>斷腿非洲小孩坐在地上畫圖</t>
  </si>
  <si>
    <t>美國藥方。支國專利。支國人。[laughter]-You dumb bitch.</t>
  </si>
  <si>
    <t>當女生聽到“你跟你爸長得很像“時的感覺</t>
  </si>
  <si>
    <t>假少女</t>
  </si>
  <si>
    <t>我:我覺得我需要減點肥。朋友:要不要一起去健身房?我:哇!不會太激烈了嗎?</t>
  </si>
  <si>
    <t>紳士困惑</t>
  </si>
  <si>
    <t>這個是蒜。這個是蒜到底。</t>
  </si>
  <si>
    <t>大蒜</t>
  </si>
  <si>
    <t>醫生:急救時,沒保住他的手,真的很抱歉。家長:你說過他會沒事的(be all right)!醫生:他沒有左手了。所以他剩右手(all right)。</t>
  </si>
  <si>
    <t>醫生、媽媽與小女孩</t>
  </si>
  <si>
    <t>教練說下水前要先熱身。</t>
  </si>
  <si>
    <t>火災現場</t>
  </si>
  <si>
    <t xml:space="preserve">醫生:嘿,你健康的像匹馬。男人:太棒了!感謝你醫生!醫生:像匹得癌症的馬。
</t>
  </si>
  <si>
    <t>當你在上課時想到奇怪的梗圖。當你發現老師站在你旁邊。</t>
  </si>
  <si>
    <t>蛤？你說巧克力ㄋㄟㄋㄟ不是從棕色牛乳擠的!？</t>
  </si>
  <si>
    <t>尤達大師驚訝</t>
  </si>
  <si>
    <t>幹!</t>
  </si>
  <si>
    <t>杯緣刺到眼睛</t>
  </si>
  <si>
    <t>客家人紅血球也省一點</t>
  </si>
  <si>
    <t>紅血球</t>
  </si>
  <si>
    <t>知道為什麼非洲人窮但是人口還多嗎?因為他們窮到保險套都買不起。</t>
  </si>
  <si>
    <t>Life.Life.Life.ZZZ</t>
  </si>
  <si>
    <t>當生活推你一把</t>
  </si>
  <si>
    <t>這是22歲的小明，大學剛畢業除了在辦公室工作外也是一名小說家，是個標準的斜槓青年。這是22歲的小許，他斜掉的只有脖子。</t>
  </si>
  <si>
    <t>苦惱的上班族、歪頭男孩</t>
  </si>
  <si>
    <t>這次考試像喝水般簡單</t>
  </si>
  <si>
    <t>老師與非洲小孩</t>
  </si>
  <si>
    <t>我:你爸媽在家嗎?孤兒:不要再打來了(哭)。</t>
  </si>
  <si>
    <t>打電話的男子</t>
  </si>
  <si>
    <t>歐美與日本的差別，不解釋。</t>
  </si>
  <si>
    <t>歐美清楚、日本模糊</t>
  </si>
  <si>
    <t>跟朋友一起讲笑话。笑到激烈，小心放了个屁。</t>
  </si>
  <si>
    <t>在家裏玩手機。上課時光明正大或偷偷地玩手機,卻不被老師發現。</t>
  </si>
  <si>
    <t>你知道精液的射出時速可達到45公里嗎?卡蘿以前也不知道,現在她知道了。</t>
  </si>
  <si>
    <t>女人遛狗</t>
  </si>
  <si>
    <t>當你跟朋友借錢，但打算永遠不還他。</t>
  </si>
  <si>
    <t>伸手要錢</t>
  </si>
  <si>
    <t>當你原本躲起來要等她爸跟她哥出去，結果他們開始脫衣服。</t>
  </si>
  <si>
    <t>白貓躲在牆角</t>
  </si>
  <si>
    <t xml:space="preserve">「這一包要多少錢?」「那是什麼?10?還是9.5?」
</t>
  </si>
  <si>
    <t>用手比價錢</t>
  </si>
  <si>
    <t>這隻被救援的雞使用雞輪椅而再度能夠順利走路。你們能不能就直接把這隻雞丟到油鍋裡然後停止浪費我他媽的稅金！</t>
  </si>
  <si>
    <t>雞用輪椅走路</t>
  </si>
  <si>
    <t>他媽的不准再傳這個來。</t>
  </si>
  <si>
    <t>跟大眼仔一模一樣</t>
  </si>
  <si>
    <t>跟朋友一起玩賽車遊戲。我們。</t>
  </si>
  <si>
    <t>賽車</t>
  </si>
  <si>
    <t>有些動物非常善於隱藏自己:北極狐。沙漠眼鏡蛇。竹節蟲。派對中的你。</t>
  </si>
  <si>
    <t>北極狐　沙漠眼鏡蛇　竹節蟲　一個人</t>
  </si>
  <si>
    <t>迷因版主:記得要按讚追蹤和分享啦!正在看梗圖的人:看完直接滑走。</t>
  </si>
  <si>
    <t>反應慢半拍</t>
  </si>
  <si>
    <t>泰勒把手打開，我知道東西一定是你偷的。</t>
  </si>
  <si>
    <t>耶穌對泰勒說話</t>
  </si>
  <si>
    <t xml:space="preserve">以前的我:東港只是因為教育程度與設施、交通建設與歷史漁港文化、宗教普及與產業分佈等因素才會整體中老年素質偏低,我要多體諒他們。現在的我:東港老人就是垃圾!
</t>
  </si>
  <si>
    <t>素食者。肉食者的食物正在你們的食物上拉屎呢。</t>
  </si>
  <si>
    <t>一隻牛站在草地上</t>
  </si>
  <si>
    <t>剛創讀書帳,正想努力做筆記放上來。老師跟我說我數學要補考。</t>
  </si>
  <si>
    <t>值得尊敬的警官。警察分散小女孩的注意力，讓她不看間他她車禍中死亡的父親。你有看見那邊那座孤兒院嗎?</t>
  </si>
  <si>
    <t>車禍現場旁警察抱著小女孩</t>
  </si>
  <si>
    <t>當女友傳衣服照片跟你說好看。女友:買給我!</t>
  </si>
  <si>
    <t>海綿寶寶的殺手鍵</t>
  </si>
  <si>
    <t xml:space="preserve">你們在虐待動物喔!沙文豬!虐妻啦!公主病喔!白痴喔!有驢子卻不騎。這就是我們的社會。
</t>
  </si>
  <si>
    <t>怎麼騎驢子都不對</t>
  </si>
  <si>
    <t>當你試著確認女朋友氣消了沒。</t>
  </si>
  <si>
    <t>橘貓與黑貓</t>
  </si>
  <si>
    <t>當我聽到咳嗽聲時:還是我:</t>
  </si>
  <si>
    <t>快閃</t>
  </si>
  <si>
    <t>我:*為了演出而嘗試化妝水。損友:*我*這是逼不得已的啊!*損友**你這樣是要嚇誰?*老子眼要瞎了。我看你比鬼还吓人吧!</t>
  </si>
  <si>
    <t>我看妳比鬼還嚇人</t>
  </si>
  <si>
    <t>買口罩的號碼牌到100號。而你剛剛好就是100號。</t>
  </si>
  <si>
    <t>派大星笑</t>
  </si>
  <si>
    <t>一般人。中國人。</t>
  </si>
  <si>
    <t>湯姆貓肚子裡的東西</t>
  </si>
  <si>
    <t>你朋友。你。被通識老師隨機分到同一組的別系女同學。</t>
  </si>
  <si>
    <t>分組的災難</t>
  </si>
  <si>
    <t>耶穌。3天後的耶穌。</t>
  </si>
  <si>
    <t>在墳墓邊比勝利手勢</t>
  </si>
  <si>
    <t>當你過年完看到自己的體重。不!!我怎麼變這麼肥!</t>
  </si>
  <si>
    <t>驚訝小貓</t>
  </si>
  <si>
    <t>人生突然過得很順遂。我:</t>
  </si>
  <si>
    <t>湯姆貓看報紙</t>
  </si>
  <si>
    <t>醫生我的檢驗結果如何？醫：放輕鬆，我們先玩的填空遊戲。好啊！醫：()pple, ()nstagram, ()essert, ()kype</t>
  </si>
  <si>
    <t>醫生安慰女人</t>
  </si>
  <si>
    <t>當你把一張二創的圖再二創一次。那張圖:(三創)</t>
  </si>
  <si>
    <t>三創文化園區</t>
  </si>
  <si>
    <t>非洲凝視。</t>
  </si>
  <si>
    <t>非洲小孩瞪大眼</t>
  </si>
  <si>
    <t>當你忘記被同學打是什麼感覺</t>
  </si>
  <si>
    <t>撿地上的餐盒</t>
  </si>
  <si>
    <t>宅在家裡的我</t>
  </si>
  <si>
    <t>派大星打電話叫漢堡</t>
  </si>
  <si>
    <t>*四歲的我刷牙時喝下了漱口水*當時的我:YOU WILL DIE IN 0:05.</t>
  </si>
  <si>
    <t>卡車5秒內輾過你</t>
  </si>
  <si>
    <t>我:*拍開箱影片* 喪禮上的其他人:</t>
  </si>
  <si>
    <t>湯姆貓傻眼</t>
  </si>
  <si>
    <t>龐貝城特產：花生粉裹麻糬。</t>
  </si>
  <si>
    <t>屍體、花生粉裹麻糬</t>
  </si>
  <si>
    <t>我找到台灣曾經屬於古埃及文明一部份的證據了。</t>
  </si>
  <si>
    <t>廢棄的罐子</t>
  </si>
  <si>
    <t>*我和我弟打架* 我:幹你娘勒!我弟:我操你媽! 我們:等等。</t>
  </si>
  <si>
    <t>覺得不對勁</t>
  </si>
  <si>
    <t>當你心情低落時。韋德大麻,優質大麻。</t>
  </si>
  <si>
    <t xml:space="preserve">這是一張非常令人難過的圖片。我們剛好拍到貓貓的靈魂離開了牠的肉體。
</t>
  </si>
  <si>
    <t>靈魂出竅的貓咪</t>
  </si>
  <si>
    <t>餐點來了十五分鐘朋友還在拍照。我們到底來吃飯還是來拍照?!</t>
  </si>
  <si>
    <t>貓咪瞪著你</t>
  </si>
  <si>
    <t>把喜歡的酷東西放進購物車。媽媽:不可以買這個,快吧他放回去。購物車裡的酷東西:為什麼難道我不夠酷嗎?</t>
  </si>
  <si>
    <t>貓咪在購物車裡</t>
  </si>
  <si>
    <t>為什麼非洲沒有藥店?因為空腹不能吃藥喔!</t>
  </si>
  <si>
    <t>非洲小孩捧著空碗</t>
  </si>
  <si>
    <t>戈登拉姆齊蛋餅。材料:兩顆天殺的雞蛋、一些狗娘養的鹽、少許王八羔子胡椒、靠北的細香蔥、一塊幹你媽的奶油。作法:把幹你妈的奶油放在天殺的平底鍋上加熱融他媽的化。把他媽的雞蛋打進他媽的碗裡。把那雞巴玩意天殺地地打一打。加進狗娘養的鹽和王八盖子胡椒以及切他媽有夠碎的香蔥,增添他媽的風味。等到天殺的奶油夠熱之後,把肉蛋混何物全倒進鍋子。等到煮他媽的熟之後把成品放到殺千刀的盤子上，最後吃了那狗屎爛蛋。</t>
  </si>
  <si>
    <t>戈登廚師</t>
  </si>
  <si>
    <t xml:space="preserve">我從不在家裡看鬼戲，因為我不想我家裡的鬼學到嚇我的方法
</t>
  </si>
  <si>
    <t>鬼娃娃</t>
  </si>
  <si>
    <t>第一次戶外教學。畢旅。</t>
  </si>
  <si>
    <t>從興奮到玩累了</t>
  </si>
  <si>
    <t xml:space="preserve">(化學)請問硝酸銀滴定氧化鈉反應產生的沉澱物是長度顏色?(A)黑色(B)皮膚色
</t>
  </si>
  <si>
    <t>黑人小孩寫字</t>
  </si>
  <si>
    <t>當你在英文課開始睡覺，醒來後發現已經上完數學課了。</t>
  </si>
  <si>
    <t>傻眼的善逸</t>
  </si>
  <si>
    <t>當我試著吸引暗戀對象看我，實際上我卻看起來像一副蠢樣:</t>
  </si>
  <si>
    <t>露齒笑</t>
  </si>
  <si>
    <t>當你暗戀的人給你一個小小的稱讚。</t>
  </si>
  <si>
    <t>融化的大頭雕像</t>
  </si>
  <si>
    <t>這是一張小朋友畫自己在洗手台洗手的圖畫</t>
  </si>
  <si>
    <t>洗手台洗手</t>
  </si>
  <si>
    <t>比利!你在做甚麼?相信政府，不戴口罩。比利!把你家中的機關槍拿來!</t>
  </si>
  <si>
    <t>比利！你在做什麼！？</t>
  </si>
  <si>
    <t>當一個得了武漢肺炎的人想跟你擁抱</t>
  </si>
  <si>
    <t>有流感的人想抱抱你時</t>
  </si>
  <si>
    <t>與神同行，最終審判。</t>
  </si>
  <si>
    <t>８＋９低頭上樓</t>
  </si>
  <si>
    <t>當我試著拯救我的期中考時</t>
  </si>
  <si>
    <t>兩個小孩拉一艘船</t>
  </si>
  <si>
    <t>當你發現過完一個假期，你又胖了的時候:我是肥肉。</t>
  </si>
  <si>
    <t>兔子看著自己的肚子驚訝</t>
  </si>
  <si>
    <t xml:space="preserve">很久很久以前,有一位討厭孩子們吵鬧的工程師,想看孩子們在他的傑作上玩要時被烤焦。
</t>
  </si>
  <si>
    <t>溜滑梯</t>
  </si>
  <si>
    <t xml:space="preserve">剪刀腳體位。凌空抽射體位。腳板抽筋體位。90度高潮體位。M型被肛體位。一字腳體位。單手平板支撐體位。嘔血中風體位。
</t>
  </si>
  <si>
    <t>內馬爾的八種體位</t>
  </si>
  <si>
    <t>誰說非洲很窮苦的?他們甚至還有巧克力河!</t>
  </si>
  <si>
    <t>非洲小孩在河邊裝髒水</t>
  </si>
  <si>
    <t>大雄這個傢伙靠不住</t>
  </si>
  <si>
    <t>大雄難過</t>
  </si>
  <si>
    <t>我想畫的。我畫出來的。</t>
  </si>
  <si>
    <t>土撥鼠</t>
  </si>
  <si>
    <t>我:「幹,好噁的蜘蛛。」蜘蛛:「幹,又是這件情緒不穩定的爛貨。」我:</t>
  </si>
  <si>
    <t>噁心</t>
  </si>
  <si>
    <t>有點空,吃東西。我的胃。我的腦子。介於餓與不餓之間。</t>
  </si>
  <si>
    <t>看心理醫生的比利</t>
  </si>
  <si>
    <t>聽到開學要延後的我</t>
  </si>
  <si>
    <t>感覺超讚</t>
  </si>
  <si>
    <t>老師：想要在表演學校留下，就要有一技之長。我：</t>
  </si>
  <si>
    <t>貓咪腳上頂著一顆蛋</t>
  </si>
  <si>
    <t>她現在有雞雞了嗎?</t>
  </si>
  <si>
    <t>她有雞雞了嗎</t>
  </si>
  <si>
    <t xml:space="preserve">很榮幸見到你。湯姆!他媽的人類竟然抓我老婆的奶啊!
</t>
  </si>
  <si>
    <t>抓我老婆的胸部</t>
  </si>
  <si>
    <t>大智若愚。大智若愚。弱智大瑜。</t>
  </si>
  <si>
    <t>韓國瑜皺眉</t>
  </si>
  <si>
    <t>Youtube影片最精彩的部分。You can skip to video in 5.</t>
  </si>
  <si>
    <t xml:space="preserve">街場匹配到大陸隊友。他說他是武漢人。他整場都在咳嗽。突然咳嗽聲停了，然後他的角色也不動了。
</t>
  </si>
  <si>
    <t>千花</t>
  </si>
  <si>
    <t>我已經失去了我的左手快有2個月了，你們要是想要開我玩笑，我不在乎，我為自己的身體感到驕傲。這麼棒的話,你怎麼不給自己拍拍手呢?對喔,妳辦不到喔?????</t>
  </si>
  <si>
    <t>斷手的人自拍</t>
  </si>
  <si>
    <t>第一次燙髮，我在鏡子前的表情</t>
  </si>
  <si>
    <t>奈良鹿鄙視你</t>
  </si>
  <si>
    <t>今天我們要探討健康議題:水果是對人體非常好的。嗯?吸~吸~糖。</t>
  </si>
  <si>
    <t>Elmo選擇吸古柯鹼</t>
  </si>
  <si>
    <t>當你去幫助非洲有需要的孩子時，發現他們對亞洲人的瞇瞇眼帶有歧視。</t>
  </si>
  <si>
    <t>亞洲人與非洲小孩</t>
  </si>
  <si>
    <t>媽,我的部隊要去歐洲。作戰阻止德軍的侵入。天啊!法蘭克!請你一定要戴上你爸的幸運頭盔上戰場。那個頭盔為他帶來了無數的好運</t>
  </si>
  <si>
    <t>上戰場</t>
  </si>
  <si>
    <t>“我有男朋友” "嗨"</t>
  </si>
  <si>
    <t>開門打招呼</t>
  </si>
  <si>
    <t>我的同學。不知道什麼東西。我的水瓶。</t>
  </si>
  <si>
    <t>戈登噴東西</t>
  </si>
  <si>
    <t>伊朗人正在準備好他們的空軍。</t>
  </si>
  <si>
    <t>攤開地毯來賣</t>
  </si>
  <si>
    <t>有些梗圖不需要解釋。</t>
  </si>
  <si>
    <t>希拉蕊與克蘿伊的合照</t>
  </si>
  <si>
    <t>XL OL</t>
  </si>
  <si>
    <t>兩個上班族女性</t>
  </si>
  <si>
    <t>Tips to keep your relationship strong. You need to be in a relationaship first.</t>
  </si>
  <si>
    <t>當你讀到真相時</t>
  </si>
  <si>
    <t>終於找到自己很多次的蚊子。手掌:</t>
  </si>
  <si>
    <t>試著把小孩還給上帝</t>
  </si>
  <si>
    <t>小孩飛高高</t>
  </si>
  <si>
    <t>真正的好朋友不會說你壞話。只會和你一起說別人壞話。</t>
  </si>
  <si>
    <t>胖達熊在一起</t>
  </si>
  <si>
    <t>三個心跳加速的聲音</t>
  </si>
  <si>
    <t>男人女人遛狗</t>
  </si>
  <si>
    <t>當你聽到有朋友說他要在情人節前脫單</t>
  </si>
  <si>
    <t>難過的派大星與海綿寶寶</t>
  </si>
  <si>
    <t xml:space="preserve">以前的我:我身為女權主義者，應該要表現的更理性，才不會被人家說女生就是情緒化。現在的我:噁男都去死!
</t>
  </si>
  <si>
    <t xml:space="preserve">我是花椰菜，我看起來像棵樹!我是核桃，我看起來像一顆大腦!我是磨菇，然後我討厭這個話題。
</t>
  </si>
  <si>
    <t>花椰菜、核桃、蘑菇</t>
  </si>
  <si>
    <t>等你怪罪在你弟上，你爸媽還相信你時。</t>
  </si>
  <si>
    <t>邪笑的狗</t>
  </si>
  <si>
    <t>當你忘記餵你的貓貓一餐時。貓貓:</t>
  </si>
  <si>
    <t>謝和弦暴走</t>
  </si>
  <si>
    <t>為什麼客家人不喝溫水?因為小氣鬼喝涼水。</t>
  </si>
  <si>
    <t>採茶婦女與冰水</t>
  </si>
  <si>
    <t>腦袋:你要睡覺了嗎?我:對拉,滾開!腦袋:你還沒有做迷因。</t>
  </si>
  <si>
    <t>睡前跟你的腦袋對話</t>
  </si>
  <si>
    <t>口罩一片8元，嫌貴可以用這種，一疊100片，才30元，用了就無病無痛了。</t>
  </si>
  <si>
    <t>符咒</t>
  </si>
  <si>
    <t>心想：我。遠方的錢。不要走啊！</t>
  </si>
  <si>
    <t>別走</t>
  </si>
  <si>
    <t>醫:你上禮拜為啥沒回診?喔喔我上禮拜不舒服就沒來。醫:</t>
  </si>
  <si>
    <t>大眼仔麥克華斯基傻眼</t>
  </si>
  <si>
    <t>此時的日本人。鑽石公主號。趨疫域公主運結。</t>
  </si>
  <si>
    <t>鑽石公主號</t>
  </si>
  <si>
    <t>你不該送她那玩意，太不安全了！那是一把劍，本來就不安全。她只是個小孩。可是這樣很有教育性。萬一她弄傷自己了呢？那她將學到寶貴的一課。</t>
  </si>
  <si>
    <t>死神</t>
  </si>
  <si>
    <t>嚐嚐看，這是我家鄉的傳統菜餚。可是...盤子上什麼也沒有啊。我知道。</t>
  </si>
  <si>
    <t>當你的沙拉一直在講笑話的時候</t>
  </si>
  <si>
    <t xml:space="preserve">當媽媽要沒收你的手機:
</t>
  </si>
  <si>
    <t>自殺念頭</t>
  </si>
  <si>
    <t xml:space="preserve">小玉好乖，爸爸很高興喔!嗯嗯嗯。
</t>
  </si>
  <si>
    <t>小玉抱爸爸</t>
  </si>
  <si>
    <t>就算只是單純的好朋友，有時候還是會忍不住偷瞄兩下。</t>
  </si>
  <si>
    <t>小美人魚與小比目魚</t>
  </si>
  <si>
    <t>我只標記重要的事物。狗狗。</t>
  </si>
  <si>
    <t>可愛的狗狗</t>
  </si>
  <si>
    <t xml:space="preserve">當你不確定你是快感冒，還是昨天吹太深的時候
</t>
  </si>
  <si>
    <t>張大嘴巴檢查</t>
  </si>
  <si>
    <t>我的情人節</t>
  </si>
  <si>
    <t>醫生:這是你的脊椎。我:衝三小給我放回去喔!</t>
  </si>
  <si>
    <t>醫生解釋脊椎模型</t>
  </si>
  <si>
    <t>好久不見老同學，你現在是做什麼的?我是台商。</t>
  </si>
  <si>
    <t>握手洗手</t>
  </si>
  <si>
    <t>當你用沒來掩飾懶惰，而且還沒有被人發現。</t>
  </si>
  <si>
    <t>得意奸笑</t>
  </si>
  <si>
    <t>當你不眠不休地開了12個小時的刀，只為了搶救病人的生命，病人卻在手術成功時感謝上帝。</t>
  </si>
  <si>
    <t>醫生微笑</t>
  </si>
  <si>
    <t>麵線。大長麵線。</t>
  </si>
  <si>
    <t>大腸麵線</t>
  </si>
  <si>
    <t>醫生：看起來像是妳懷孕了。女人：我懷孕了！？醫生：沒有，但“看起來”像是</t>
  </si>
  <si>
    <t>醫生用聽診器聽女人心跳</t>
  </si>
  <si>
    <t>雖然我們已經從那個地方出來了但我們還是會想盡辦法進去的。</t>
  </si>
  <si>
    <t>小孩偷看女人裙底</t>
  </si>
  <si>
    <t>杜芬舒斯。</t>
  </si>
  <si>
    <t>小丑</t>
  </si>
  <si>
    <t xml:space="preserve">我喜歡的男生。喜歡我的男生。我沒說過喔幹。
</t>
  </si>
  <si>
    <t>白人男性與黑人男性</t>
  </si>
  <si>
    <t>解釋台灣為何要加入WHO。World Health Organization.</t>
  </si>
  <si>
    <t>跟沙發上的女人解釋</t>
  </si>
  <si>
    <t>有刺青的不一定是流氓,有可能是岳飛。騎白馬的不一定是王子,有可能是金正恩。</t>
  </si>
  <si>
    <t>金正恩騎在白馬上</t>
  </si>
  <si>
    <t>當我上課一直問老師他那無聊的過去直到下課。carefully, he's a hero.</t>
  </si>
  <si>
    <t>蜘蛛人是英雄</t>
  </si>
  <si>
    <t>當你沒梗了。只要不努力想梗。只要看多一點車圖。只要把帳號空著。緣分到了想法就會爆滿。</t>
  </si>
  <si>
    <t>佛系</t>
  </si>
  <si>
    <t>當我試圖告訴外勞不用開視訊，擴音一樣可以講電話。外勞:??</t>
  </si>
  <si>
    <t>黑人問號</t>
  </si>
  <si>
    <t>當你吃完晚餐，然後電視在播非洲小孩的紀錄片。</t>
  </si>
  <si>
    <t>派大星嘲笑</t>
  </si>
  <si>
    <t>當你在上班時段差點被推下捷運。</t>
  </si>
  <si>
    <t>推一隻麻雀下去</t>
  </si>
  <si>
    <t>當妳戴口罩又很想擦新口紅時。讚啦!</t>
  </si>
  <si>
    <t>戴口罩擦口紅</t>
  </si>
  <si>
    <t>我督促自己讀書的方法</t>
  </si>
  <si>
    <t>書中夾巧克力</t>
  </si>
  <si>
    <t>每年都在等待脫單的我。2017。2018。2019。2020。</t>
  </si>
  <si>
    <t>可愛的柴犬</t>
  </si>
  <si>
    <t>考試時:刪去法。樂透法。</t>
  </si>
  <si>
    <t xml:space="preserve">老婆:他昨天拿我開了13個胖子笑話!老公:我只是開玩笑的!心理醫生:話說你怎麼記的這麼清楚他開了幾個玩笑?老公:因為大象的記性非常好。心理醫生:幹笑死
</t>
  </si>
  <si>
    <t>心理諮商</t>
  </si>
  <si>
    <t>當你屎在盡頭時在公廁遇到哪種狀況可以接受?無蹲式馬桶選項。嚴禁踩踏馬桶。馬桶電視熱的(剛有人使用完)，馬桶無法沖掉(已累積前3位排泄物)</t>
  </si>
  <si>
    <t>脫褲子上廁所</t>
  </si>
  <si>
    <t>珍惜你身邊矮小的朋友，或許有一天他們會悄無聲息的消失在世界上。</t>
  </si>
  <si>
    <t>溺水滅頂</t>
  </si>
  <si>
    <t>今天沒遲到?我…我提早十分鐘。學生之恥。</t>
  </si>
  <si>
    <t>醫生:我們來玩腦筋急轉彎。老人:好啊!這我最厲害了!醫生：甚麼東西又老又病，死了會被當垃圾丟掉？老人：不知道ㄟ好難。醫生：你很快就會找到答案的。</t>
  </si>
  <si>
    <t xml:space="preserve">雄性船蛸(又稱紙鸚鵡螺)，有著被雌性捕食的風險，所以一到交配的時候,公的船蛸不會爬到雌性身上,而是選擇切斷自己的性器然後丟給雌性讓她自己解决。這根本就是 Go Fuck Yourself 的最高境界啊!
</t>
  </si>
  <si>
    <t>紙鸚鵡螺</t>
  </si>
  <si>
    <t>塑膠die如何處理比較環保？海葬：進入食物鏈。火葬：產生戴奧辛。土葬：無法分解。天葬：進入食物鏈。</t>
  </si>
  <si>
    <t>韓國偶像</t>
  </si>
  <si>
    <t>沒有人: 遇到Kobe的死神: Ohm單挑作弊被抓到了! 抱歉一樣帶走!</t>
  </si>
  <si>
    <t>Kobe與女兒被死神抓到</t>
  </si>
  <si>
    <t>醫生:我有個好消息跟壞消息。病人:好消息是?醫生:我自己刷卡送了一個月禮包給你。病人:壞消息呢?醫生:你可能沒辦法拿完裡面的魔法石。</t>
  </si>
  <si>
    <t>1號形容戴套的感覺:Untuk(複製) Hijab。</t>
  </si>
  <si>
    <t>洗髮乳</t>
  </si>
  <si>
    <t>你講話可不可以大聲一點啦!媽蟻喔!</t>
  </si>
  <si>
    <t>當你沒教好小孩時的家長:你可要對人家負責。內心的你:乾,死定了!</t>
  </si>
  <si>
    <t>覺得完蛋的善逸</t>
  </si>
  <si>
    <t>在這種環境都辦得到，你又有何藉口不健身?我不是黑人。我找不到一模一樣的石頭。</t>
  </si>
  <si>
    <t>非洲人練舉重</t>
  </si>
  <si>
    <t>我們對於下列幾項的了解程度有多少？禮貌。女人。足球。任何對社會運作有價值的東西。迷因梗圖。</t>
  </si>
  <si>
    <t>了解程度長條圖</t>
  </si>
  <si>
    <t>Skip Ad。人生最漫長的幾秒。</t>
  </si>
  <si>
    <t>Youtube 跳過廣告</t>
  </si>
  <si>
    <t xml:space="preserve">病人:我還剩多少時間?醫生:10..病人:10個月?醫生:9..
</t>
  </si>
  <si>
    <t>老先生問醫生</t>
  </si>
  <si>
    <t xml:space="preserve">醫生:別擔心,你的老婆在一個很棒的地方。我:天堂嗎?醫生:我的公寓。
</t>
  </si>
  <si>
    <t>你最焦慮的狀況:1%。是手機沒電但沒的充?</t>
  </si>
  <si>
    <t>只剩１％的電</t>
  </si>
  <si>
    <t>*當你媽在教訓你時，你的兄弟姊妹:“愛心拍來了~</t>
  </si>
  <si>
    <t>海綿寶寶拿鍋鏟</t>
  </si>
  <si>
    <t>在電影哈利波特哩，我最想騎的東西。</t>
  </si>
  <si>
    <t>福克斯鳳凰、福特安格里亞車、魔杖、妙麗</t>
  </si>
  <si>
    <t>上帝想用iphone，然後把Steve Jobs带走了。上帝想看漫威，然後把Stan Lee带走了。恩，突然想看動漫。</t>
  </si>
  <si>
    <t>上帝、賈伯斯、史丹李、燒起來的房子</t>
  </si>
  <si>
    <t>用一個字形容我。恥。是說我很有羞恥心嗎?沒想到你是這樣看我。耳心。</t>
  </si>
  <si>
    <t>神鬼奇航</t>
  </si>
  <si>
    <t>直升機的用途: 橘:墜落。藍:適當的交通工具。</t>
  </si>
  <si>
    <t>Kobe Bryant</t>
  </si>
  <si>
    <t>人類:如何解決人口過剩? 上帝: 創造同性戀。還是人類:上帝憎恨同性戀。上帝:</t>
  </si>
  <si>
    <t>白人微笑</t>
  </si>
  <si>
    <t>你怕是单身出幻觉了</t>
  </si>
  <si>
    <t>熊貓人</t>
  </si>
  <si>
    <t>早八的課醒來發現已經九點了。歐買尬。</t>
  </si>
  <si>
    <t>驚嚇的貓</t>
  </si>
  <si>
    <t>早就知道朋友準備了生日驚喜的你。天啊。我實在太驚訝了。</t>
  </si>
  <si>
    <t>摀嘴裝驚訝</t>
  </si>
  <si>
    <t>爸媽要求的。我的能力範圍。</t>
  </si>
  <si>
    <t>一瓶酒插在槍上</t>
  </si>
  <si>
    <t>我:*醒來*拜託別跟我說七點了。我的鬧鐘:11點。我:</t>
  </si>
  <si>
    <t>嚇傻</t>
  </si>
  <si>
    <t>媽媽:下禮拜要開學囉~(躺在床上滑手機的你):完蛋了我寒假作業還沒寫完</t>
  </si>
  <si>
    <t xml:space="preserve">我的心跳。平常。摸自己鳥鳥。被女友摸鳥。摸到女友鳥鳥。
</t>
  </si>
  <si>
    <t>心跳</t>
  </si>
  <si>
    <t>沙發馬鈴薯跟培根沙發馬鈴薯。</t>
  </si>
  <si>
    <t>橘貓冷</t>
  </si>
  <si>
    <t>當你的小拇指踢到桌角，啊~~~痛到要往生…</t>
  </si>
  <si>
    <t>大叫的貓</t>
  </si>
  <si>
    <t>寒假延長。暑假縮短。</t>
  </si>
  <si>
    <t>你每次身上都很好聞，到底都用了什麼啊?我:</t>
  </si>
  <si>
    <t>每當有人問我為什麼身上那麼好聞時</t>
  </si>
  <si>
    <t xml:space="preserve">聽了某人的幹話後:我到底聽了三小)
</t>
  </si>
  <si>
    <t>翻白眼</t>
  </si>
  <si>
    <t xml:space="preserve">老司機才看得懂。美國。印度。
</t>
  </si>
  <si>
    <t>沙漠與草叢中獅子喝水</t>
  </si>
  <si>
    <t>我和你的心，就像我和十字架，緊緊的盯在一起-耶穌基督</t>
  </si>
  <si>
    <t>耶穌祈禱</t>
  </si>
  <si>
    <t>你的影子玩得比你還開心時</t>
  </si>
  <si>
    <t>叫你的影子放開那個女孩</t>
  </si>
  <si>
    <t xml:space="preserve">艾蓮:我要驱逐你们一只都不剩!武漢人:我要吃掉你们一只都不剩!
</t>
  </si>
  <si>
    <t>艾蓮哭</t>
  </si>
  <si>
    <t>學長姊給的考古題。平常沒在念書的你。</t>
  </si>
  <si>
    <t>海綿寶寶跪拜</t>
  </si>
  <si>
    <t>沒有人:大陸幹片:*這是高手**我太難了*</t>
  </si>
  <si>
    <t>海綿寶寶你追我跑</t>
  </si>
  <si>
    <t>徹夜排隊的人，幹你不要可以給我啊!</t>
  </si>
  <si>
    <t>當內馬爾不自覺宣揚了自己祖傳的八大體位。</t>
  </si>
  <si>
    <t>親愛的,今天禮拜幾?放心,還有一個禮拜才開學。耶比!</t>
  </si>
  <si>
    <t>超人與女友</t>
  </si>
  <si>
    <t>Man. Woman. White.Black. Poor. Rich.Asian. Chinese.</t>
  </si>
  <si>
    <t>骷髏頭與粉末</t>
  </si>
  <si>
    <t>打籃球打到一半，聽到了咖一聲，旁邊同學:</t>
  </si>
  <si>
    <t>石頭都覺得痛</t>
  </si>
  <si>
    <t>正弦定理、餘弦定理、鍾弦定理。</t>
  </si>
  <si>
    <t>韓國偶像、塑膠盆、木炭、遺照</t>
  </si>
  <si>
    <t>智慧的阿拉伯人會說:إقى منه بلحندق</t>
  </si>
  <si>
    <t>阿拉伯人</t>
  </si>
  <si>
    <t>這天氣天殺的冷,冷到鬼都穿褲子了。</t>
  </si>
  <si>
    <t>兩條褲子在雪地裡走</t>
  </si>
  <si>
    <t>支那人:does he bite? No, but he can hurt you in other ways.你媽肺炎死了。</t>
  </si>
  <si>
    <t>傷人的狗狗</t>
  </si>
  <si>
    <t>你前幾天創了一個迷因。對啊！萬一有人討厭怎麼辦？</t>
  </si>
  <si>
    <t>雖然錢沒了:啊~~~很帥阿~~~你還是興奮得不能自我。</t>
  </si>
  <si>
    <t>崩潰大叫</t>
  </si>
  <si>
    <t>醫生:你的檢查結果不太樂觀。病人:請用婉轉一點的方式告訴我!醫生:好吧,敲敲門。病人:是誰?醫生:皰疹。</t>
  </si>
  <si>
    <t>醫生和脫上衣的病人</t>
  </si>
  <si>
    <t>不是什麼動畫都能做成真人版的。</t>
  </si>
  <si>
    <t>角色扮演</t>
  </si>
  <si>
    <t>當你在上課時覺得無聊。橡皮擦。自動鉛筆。</t>
  </si>
  <si>
    <t>用刀刺入心臟</t>
  </si>
  <si>
    <t>凌晨三點忘了買泡麵的我:</t>
  </si>
  <si>
    <t>貓咪在被子裡</t>
  </si>
  <si>
    <t>各位同學，上課要多多“舉手”發問喔！“老師，我有問題！” “那你怎麼他媽不舉手發問呢？” “乙武同學，你笑什麼笑？”</t>
  </si>
  <si>
    <t xml:space="preserve">老師在上課學生舉手、力克˙胡哲 </t>
  </si>
  <si>
    <t>老師:怎麼沒做作文功課?我:作文題目是我的快樂人生,但我根本沒有。</t>
  </si>
  <si>
    <t>小孩問大人問題</t>
  </si>
  <si>
    <t>當整棟男宿舍只有你這裡有網路</t>
  </si>
  <si>
    <t>男生宿舍裡打電腦的男生</t>
  </si>
  <si>
    <t xml:space="preserve">今天考試,化學什麼的都不會，然後給同學打手勢,於是同學連續的指了幾個女生，於是我仔細的看了一下這幾個女生，ADCBACDB......
</t>
  </si>
  <si>
    <t>展榮笑著看手機</t>
  </si>
  <si>
    <t>*in不美麗的數學課。你:*累爆*看到這個情況的老師:傷心到模糊。</t>
  </si>
  <si>
    <t>一片模糊</t>
  </si>
  <si>
    <t xml:space="preserve">朋友因為幫了我一個大忙所以決定請他吃飯，我:明天我請你吃飯記得準時到喔!朋友:OK 謝啦那我就不帶錢嘎~我:好反正畢竟我請客啦!結果到了當天吃完飯要結帳的時候，我發現我他媽忘記帶錢包了。
</t>
  </si>
  <si>
    <t>貓咪嚇傻</t>
  </si>
  <si>
    <t>讓我們找個空曠的地方解決吧</t>
  </si>
  <si>
    <t>空空如也的肚子</t>
  </si>
  <si>
    <t>當老師請你去搬東西，你卻堅持很重要拉朋友去搬。</t>
  </si>
  <si>
    <t>工人扛東西</t>
  </si>
  <si>
    <t>上課上到一半被老師叫起來回回答題目，怎麼辦?我剛剛在放空。現在講到哪裡?隔壁的快救我!誰來救救我!</t>
  </si>
  <si>
    <t>一臉困惑的貓</t>
  </si>
  <si>
    <t xml:space="preserve">早安!出門記得擦防曬乳喔!
</t>
  </si>
  <si>
    <t>黑人小女孩笑</t>
  </si>
  <si>
    <t>夜店遇到的中國妹子，幫你吹到一半時，突然開始咳嗽。</t>
  </si>
  <si>
    <t>戈登嚇死</t>
  </si>
  <si>
    <t>叫飲料啦!興奮到模糊</t>
  </si>
  <si>
    <t>鸚鵡兄弟狂歡</t>
  </si>
  <si>
    <t>癌細胞小時候</t>
  </si>
  <si>
    <t xml:space="preserve">佛系經紀:不拉人不話術，不強姦 不簽約，緣分到了,自然會有小姐。
</t>
  </si>
  <si>
    <t xml:space="preserve">如果你是你吃的東西，非洲的小孩:Motherfu-
</t>
  </si>
  <si>
    <t>如果你是你吃的東西、非洲人</t>
  </si>
  <si>
    <t>他媽的你在看三小?蛤辣?</t>
  </si>
  <si>
    <t>厭世貓</t>
  </si>
  <si>
    <t>兩隻黑狗生前最後一張照片。</t>
  </si>
  <si>
    <t>為什麼要說這種謊。我先生當時掐住了我的脖子。</t>
  </si>
  <si>
    <t>沒有脖子的女人</t>
  </si>
  <si>
    <t>去孤兒院。救助那些可憐的孩子。炫耀自己有爸媽。</t>
  </si>
  <si>
    <t>固體。液體。液體。</t>
  </si>
  <si>
    <t>固體、液體、猶太人星星</t>
  </si>
  <si>
    <t>毯毯裡好舒服。一下下之後。怎麼回事？今天是星期幾？靠！我好漂亮！</t>
  </si>
  <si>
    <t>破繭而出</t>
  </si>
  <si>
    <t>防止兒童手淫十字架。</t>
  </si>
  <si>
    <t>小孩被綁住</t>
  </si>
  <si>
    <t>如果電量代表生命..</t>
  </si>
  <si>
    <t>爺爺奶奶與孫子的電量</t>
  </si>
  <si>
    <t>腦公，去倒垃圾。我不是聲控的。非要我觸控！非要我觸控！我倒！</t>
  </si>
  <si>
    <t>情侶間的對話</t>
  </si>
  <si>
    <t>哈哈你的眼睛好小喔!不知道聽了幾次這句話的我:什麼你再說一次，我眉毛太淡了聽不見。</t>
  </si>
  <si>
    <t>一個小女孩的照片</t>
  </si>
  <si>
    <t>男友好棒在我染頭髮的時候帶星巴克給我。
51區抓了一隻外星人。</t>
  </si>
  <si>
    <t>男人與頭髮上有怪東西的女人</t>
  </si>
  <si>
    <t>回家看到後宮團迎接你。阿斯。</t>
  </si>
  <si>
    <t>八個女生的腿</t>
  </si>
  <si>
    <t>你們這些無神論者,假如神是不存在的,那東西你們要怎麼解釋?快啦,我沒要跟你爭,我明天要期末考了,解釋給我聽。</t>
  </si>
  <si>
    <t>線性代數課本</t>
  </si>
  <si>
    <t>撒旦:請輸入密碼。我:呃,666?撒旦:密碼錯誤。我:那.6432?系統:地域列車啟動。</t>
  </si>
  <si>
    <t>我忘了屍體丟哪了?放心!鳥會告訴我們。</t>
  </si>
  <si>
    <t>一堆鳥飛向湖中的船</t>
  </si>
  <si>
    <t xml:space="preserve">這啥意思?如果妳撞車了,按下按鈕，就可以還原到出事前。
</t>
  </si>
  <si>
    <t>汽車按鈕</t>
  </si>
  <si>
    <t>孩子。我希望你未來不會上到右手安培定律。</t>
  </si>
  <si>
    <t>與沒有右手的孩子握手</t>
  </si>
  <si>
    <t xml:space="preserve">在所有兄弟姐妹中,總是會有一個奇怪的人!
</t>
  </si>
  <si>
    <t>三兄弟拿著魚</t>
  </si>
  <si>
    <t>正想潑限動，結果按到自拍。你:喔幹!</t>
  </si>
  <si>
    <t>自拍</t>
  </si>
  <si>
    <t>跟你說件事。公三小。寒假快結束了。</t>
  </si>
  <si>
    <t>美國隊長電梯</t>
  </si>
  <si>
    <t xml:space="preserve">用蘋果翻圖時發現會自動搜索臉孔，但是黑人卻搜索不能..似乎還沒有被解鎖
</t>
  </si>
  <si>
    <t>兩個白人和一個黑人一起照相</t>
  </si>
  <si>
    <t>我就歧視</t>
  </si>
  <si>
    <t>我就爛</t>
  </si>
  <si>
    <t>我。之夜。期中考。</t>
  </si>
  <si>
    <t>看著前面忘了後面</t>
  </si>
  <si>
    <t>宿醉還是堅持去上早八必修的你</t>
  </si>
  <si>
    <t>還沒睡醒的穿褲子</t>
  </si>
  <si>
    <t>因為寒假而讓時差亂掉，我能想像我開學的樣子。</t>
  </si>
  <si>
    <t>懶散的貓</t>
  </si>
  <si>
    <t>這是史蒂芬·霍金。他上知天文、下肢瘫痪。</t>
  </si>
  <si>
    <t>史帝芬霍金</t>
  </si>
  <si>
    <t>醫:阿伯恭喜你!你現在壯得想頭牛!哇!太好了!謝謝醫師!醫:還沒說完，一頭得了癌症的牛。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</si>
</sst>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3" fontId="1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3" fontId="1" numFmtId="0" xfId="0" applyFont="1"/>
    <xf borderId="0" fillId="2" fontId="1" numFmtId="0" xfId="0" applyAlignment="1" applyFont="1">
      <alignment readingOrder="0"/>
    </xf>
    <xf borderId="0" fillId="2" fontId="3" numFmtId="0" xfId="0" applyFont="1"/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0" xfId="0" applyFont="1"/>
    <xf borderId="0" fillId="0" fontId="4" numFmtId="0" xfId="0" applyFont="1"/>
    <xf borderId="0" fillId="2" fontId="5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3" fontId="5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0" fillId="4" fontId="6" numFmtId="0" xfId="0" applyFont="1"/>
    <xf borderId="0" fillId="4" fontId="1" numFmtId="0" xfId="0" applyAlignment="1" applyFont="1">
      <alignment vertical="bottom"/>
    </xf>
    <xf borderId="0" fillId="4" fontId="1" numFmtId="0" xfId="0" applyAlignment="1" applyFont="1">
      <alignment horizontal="right" vertical="bottom"/>
    </xf>
    <xf borderId="0" fillId="4" fontId="1" numFmtId="0" xfId="0" applyFont="1"/>
    <xf borderId="0" fillId="4" fontId="5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5" fontId="1" numFmtId="0" xfId="0" applyAlignment="1" applyFill="1" applyFont="1">
      <alignment readingOrder="0"/>
    </xf>
    <xf borderId="0" fillId="5" fontId="7" numFmtId="0" xfId="0" applyFont="1"/>
    <xf borderId="0" fillId="5" fontId="1" numFmtId="0" xfId="0" applyAlignment="1" applyFont="1">
      <alignment vertical="bottom"/>
    </xf>
    <xf borderId="0" fillId="5" fontId="1" numFmtId="0" xfId="0" applyAlignment="1" applyFont="1">
      <alignment horizontal="right" vertical="bottom"/>
    </xf>
    <xf borderId="0" fillId="5" fontId="1" numFmtId="0" xfId="0" applyFont="1"/>
    <xf borderId="0" fillId="2" fontId="5" numFmtId="0" xfId="0" applyAlignment="1" applyFont="1">
      <alignment readingOrder="0" vertical="bottom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56.71"/>
    <col customWidth="1" min="3" max="3" width="53.14"/>
    <col customWidth="1" min="4" max="4" width="17.71"/>
  </cols>
  <sheetData>
    <row r="1" ht="15.0" customHeight="1">
      <c r="A1" s="1" t="s">
        <v>5</v>
      </c>
      <c r="B1" s="2" t="s">
        <v>6</v>
      </c>
      <c r="C1" s="3" t="s">
        <v>7</v>
      </c>
      <c r="D1" s="3" t="s">
        <v>8</v>
      </c>
      <c r="E1" s="1" t="s">
        <v>9</v>
      </c>
      <c r="F1" s="4" t="s">
        <v>10</v>
      </c>
      <c r="G1" s="4" t="s">
        <v>11</v>
      </c>
    </row>
    <row r="2" ht="187.5" customHeight="1">
      <c r="A2" s="5">
        <v>1.0</v>
      </c>
      <c r="B2" s="6" t="str">
        <f>hyperlink("https://drive.google.com/uc?export=view&amp;id=1fmMwiF4pfIh93tijjSEL2YIhrJUHirxC",image("https://drive.google.com/thumbnail?id=1fmMwiF4pfIh93tijjSEL2YIhrJUHirxC"))</f>
        <v/>
      </c>
      <c r="C2" s="7" t="s">
        <v>15</v>
      </c>
      <c r="D2" s="7" t="s">
        <v>16</v>
      </c>
      <c r="E2" s="5">
        <v>0.0</v>
      </c>
      <c r="F2" s="8">
        <v>0.0</v>
      </c>
      <c r="G2" s="8">
        <v>0.0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187.5" customHeight="1">
      <c r="A3" s="10">
        <v>2.0</v>
      </c>
      <c r="B3" s="11" t="str">
        <f>hyperlink("https://drive.google.com/uc?export=view&amp;id=165RxEHtJzqMWEUvsku9WLzG1ZSiWWyuy",image("https://drive.google.com/thumbnail?id=165RxEHtJzqMWEUvsku9WLzG1ZSiWWyuy"))</f>
        <v/>
      </c>
      <c r="C3" s="12" t="s">
        <v>17</v>
      </c>
      <c r="D3" s="12" t="s">
        <v>18</v>
      </c>
      <c r="E3" s="10">
        <v>0.0</v>
      </c>
      <c r="F3" s="13">
        <v>2.0</v>
      </c>
      <c r="G3" s="13">
        <v>0.0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ht="187.5" customHeight="1">
      <c r="A4" s="1">
        <v>3.0</v>
      </c>
      <c r="B4" s="15" t="str">
        <f>hyperlink("https://drive.google.com/uc?export=view&amp;id=1rlx1VbW_6FtBK59SIgIfb7hTrAWA0oZc",image("https://drive.google.com/thumbnail?id=1rlx1VbW_6FtBK59SIgIfb7hTrAWA0oZc"))</f>
        <v/>
      </c>
      <c r="C4" s="16" t="s">
        <v>19</v>
      </c>
      <c r="D4" s="16" t="s">
        <v>20</v>
      </c>
      <c r="E4" s="1">
        <v>0.0</v>
      </c>
      <c r="F4" s="17">
        <v>1.0</v>
      </c>
      <c r="G4" s="17">
        <v>0.0</v>
      </c>
    </row>
    <row r="5" ht="187.5" customHeight="1">
      <c r="A5" s="5">
        <v>4.0</v>
      </c>
      <c r="B5" s="6" t="str">
        <f>hyperlink("https://drive.google.com/uc?export=view&amp;id=1GQfFIQL1aEOFiuX-0jL3pmnwvhz_Npcx",image("https://drive.google.com/thumbnail?id=1GQfFIQL1aEOFiuX-0jL3pmnwvhz_Npcx"))</f>
        <v/>
      </c>
      <c r="C5" s="18" t="s">
        <v>21</v>
      </c>
      <c r="D5" s="18" t="s">
        <v>22</v>
      </c>
      <c r="E5" s="5">
        <v>0.0</v>
      </c>
      <c r="F5" s="8">
        <v>0.0</v>
      </c>
      <c r="G5" s="8">
        <v>0.0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ht="187.5" customHeight="1">
      <c r="A6" s="19">
        <v>5.0</v>
      </c>
      <c r="B6" s="20" t="str">
        <f>hyperlink("https://drive.google.com/uc?export=view&amp;id=1IKz5xpsKdyoJExGRQsgJi_0B3iItcBub",image("https://drive.google.com/thumbnail?id=1IKz5xpsKdyoJExGRQsgJi_0B3iItcBub"))</f>
        <v/>
      </c>
      <c r="C6" s="21" t="s">
        <v>23</v>
      </c>
      <c r="D6" s="21" t="s">
        <v>24</v>
      </c>
      <c r="E6" s="19">
        <v>0.0</v>
      </c>
      <c r="F6" s="22">
        <v>1.0</v>
      </c>
      <c r="G6" s="22">
        <v>2.0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ht="187.5" customHeight="1">
      <c r="A7" s="5">
        <v>6.0</v>
      </c>
      <c r="B7" s="6" t="str">
        <f>hyperlink("https://drive.google.com/uc?export=view&amp;id=1Q9RDVYm0nvRBMV38V9LuCVXvaJQfcTCf",image("https://drive.google.com/thumbnail?id=1Q9RDVYm0nvRBMV38V9LuCVXvaJQfcTCf"))</f>
        <v/>
      </c>
      <c r="C7" s="18" t="s">
        <v>25</v>
      </c>
      <c r="D7" s="18" t="s">
        <v>26</v>
      </c>
      <c r="E7" s="5">
        <v>2.0</v>
      </c>
      <c r="F7" s="8">
        <v>2.0</v>
      </c>
      <c r="G7" s="8">
        <v>2.0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ht="187.5" customHeight="1">
      <c r="A8" s="5">
        <v>7.0</v>
      </c>
      <c r="B8" s="6" t="str">
        <f>hyperlink("https://drive.google.com/uc?export=view&amp;id=15ZiT5gqjAxQwVsOrNTXjysxJMifvV5D-",image("https://drive.google.com/thumbnail?id=15ZiT5gqjAxQwVsOrNTXjysxJMifvV5D-"))</f>
        <v/>
      </c>
      <c r="C8" s="18" t="s">
        <v>27</v>
      </c>
      <c r="D8" s="18" t="s">
        <v>28</v>
      </c>
      <c r="E8" s="5">
        <v>2.0</v>
      </c>
      <c r="F8" s="8">
        <v>2.0</v>
      </c>
      <c r="G8" s="8">
        <v>2.0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ht="187.5" customHeight="1">
      <c r="A9" s="1">
        <v>8.0</v>
      </c>
      <c r="B9" s="15" t="str">
        <f>hyperlink("https://drive.google.com/uc?export=view&amp;id=12iXkA5uNZrFTIwQmK2fg1zcarDsnemBx",image("https://drive.google.com/thumbnail?id=12iXkA5uNZrFTIwQmK2fg1zcarDsnemBx"))</f>
        <v/>
      </c>
      <c r="C9" s="16" t="s">
        <v>29</v>
      </c>
      <c r="D9" s="16" t="s">
        <v>30</v>
      </c>
      <c r="E9" s="1">
        <v>2.0</v>
      </c>
      <c r="F9" s="17">
        <v>3.0</v>
      </c>
      <c r="G9" s="17">
        <v>2.0</v>
      </c>
    </row>
    <row r="10" ht="187.5" customHeight="1">
      <c r="A10" s="1">
        <v>9.0</v>
      </c>
      <c r="B10" s="15" t="str">
        <f>hyperlink("https://drive.google.com/uc?export=view&amp;id=1Utx-08EEjyp3uFcdCNkReptEfzo7pXiY",image("https://drive.google.com/thumbnail?id=1Utx-08EEjyp3uFcdCNkReptEfzo7pXiY"))</f>
        <v/>
      </c>
      <c r="C10" s="16" t="s">
        <v>31</v>
      </c>
      <c r="D10" s="16" t="s">
        <v>32</v>
      </c>
      <c r="E10" s="1">
        <v>1.0</v>
      </c>
      <c r="F10" s="17">
        <v>1.0</v>
      </c>
      <c r="G10" s="17">
        <v>0.0</v>
      </c>
    </row>
    <row r="11" ht="187.5" customHeight="1">
      <c r="A11" s="5">
        <v>10.0</v>
      </c>
      <c r="B11" s="6" t="str">
        <f>hyperlink("https://drive.google.com/uc?export=view&amp;id=1AEaJ0hoLuopm8p_pGrIjHyIt3itOOCQf",image("https://drive.google.com/thumbnail?id=1AEaJ0hoLuopm8p_pGrIjHyIt3itOOCQf"))</f>
        <v/>
      </c>
      <c r="C11" s="18" t="s">
        <v>33</v>
      </c>
      <c r="D11" s="18" t="s">
        <v>34</v>
      </c>
      <c r="E11" s="5">
        <v>2.0</v>
      </c>
      <c r="F11" s="8">
        <v>2.0</v>
      </c>
      <c r="G11" s="8">
        <v>2.0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ht="187.5" customHeight="1">
      <c r="A12" s="5">
        <v>11.0</v>
      </c>
      <c r="B12" s="6" t="str">
        <f>hyperlink("https://drive.google.com/uc?export=view&amp;id=1UIcJDE9druKKqNrQ1nWlJwRTfuV8wclg",image("https://drive.google.com/thumbnail?id=1UIcJDE9druKKqNrQ1nWlJwRTfuV8wclg"))</f>
        <v/>
      </c>
      <c r="C12" s="7" t="s">
        <v>35</v>
      </c>
      <c r="D12" s="7" t="s">
        <v>36</v>
      </c>
      <c r="E12" s="5">
        <v>0.0</v>
      </c>
      <c r="F12" s="8">
        <v>0.0</v>
      </c>
      <c r="G12" s="8">
        <v>0.0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ht="187.5" customHeight="1">
      <c r="A13" s="19">
        <v>12.0</v>
      </c>
      <c r="B13" s="20" t="str">
        <f>hyperlink("https://drive.google.com/uc?export=view&amp;id=1cWsI-56VswLnFjlId_pHHaQVVbk-jrtF",image("https://drive.google.com/thumbnail?id=1cWsI-56VswLnFjlId_pHHaQVVbk-jrtF"))</f>
        <v/>
      </c>
      <c r="C13" s="21" t="s">
        <v>37</v>
      </c>
      <c r="D13" s="21" t="s">
        <v>38</v>
      </c>
      <c r="E13" s="19">
        <v>1.0</v>
      </c>
      <c r="F13" s="22">
        <v>2.0</v>
      </c>
      <c r="G13" s="22">
        <v>0.0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ht="187.5" customHeight="1">
      <c r="A14" s="5">
        <v>13.0</v>
      </c>
      <c r="B14" s="6" t="str">
        <f>hyperlink("https://drive.google.com/uc?export=view&amp;id=1eC5bROzLSZM3THvUpSAHyY-A9_qP4v-f",image("https://drive.google.com/thumbnail?id=1eC5bROzLSZM3THvUpSAHyY-A9_qP4v-f"))</f>
        <v/>
      </c>
      <c r="C14" s="7" t="s">
        <v>39</v>
      </c>
      <c r="D14" s="7" t="s">
        <v>40</v>
      </c>
      <c r="E14" s="5">
        <v>0.0</v>
      </c>
      <c r="F14" s="8">
        <v>0.0</v>
      </c>
      <c r="G14" s="8">
        <v>0.0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ht="187.5" customHeight="1">
      <c r="A15" s="5">
        <v>14.0</v>
      </c>
      <c r="B15" s="6" t="str">
        <f>hyperlink("https://drive.google.com/uc?export=view&amp;id=1Bf-M392oZDsFRFTHx0mb3Ie9EOe35JyO",image("https://drive.google.com/thumbnail?id=1Bf-M392oZDsFRFTHx0mb3Ie9EOe35JyO"))</f>
        <v/>
      </c>
      <c r="C15" s="7" t="s">
        <v>41</v>
      </c>
      <c r="D15" s="7" t="s">
        <v>42</v>
      </c>
      <c r="E15" s="5">
        <v>0.0</v>
      </c>
      <c r="F15" s="8">
        <v>0.0</v>
      </c>
      <c r="G15" s="8">
        <v>0.0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ht="187.5" customHeight="1">
      <c r="A16" s="5">
        <v>15.0</v>
      </c>
      <c r="B16" s="6" t="str">
        <f>hyperlink("https://drive.google.com/uc?export=view&amp;id=1RMNjuVhMpD1MhV2eAogE78vHrxGZoNPG",image("https://drive.google.com/thumbnail?id=1RMNjuVhMpD1MhV2eAogE78vHrxGZoNPG"))</f>
        <v/>
      </c>
      <c r="C16" s="7" t="s">
        <v>43</v>
      </c>
      <c r="D16" s="7" t="s">
        <v>44</v>
      </c>
      <c r="E16" s="5">
        <v>0.0</v>
      </c>
      <c r="F16" s="8">
        <v>0.0</v>
      </c>
      <c r="G16" s="8">
        <v>0.0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ht="187.5" customHeight="1">
      <c r="A17" s="5">
        <v>16.0</v>
      </c>
      <c r="B17" s="6" t="str">
        <f>hyperlink("https://drive.google.com/uc?export=view&amp;id=1Ir3q_B6QSERxq2j26349yha6QjKYkn1E",image("https://drive.google.com/thumbnail?id=1Ir3q_B6QSERxq2j26349yha6QjKYkn1E"))</f>
        <v/>
      </c>
      <c r="C17" s="7" t="s">
        <v>45</v>
      </c>
      <c r="D17" s="7" t="s">
        <v>46</v>
      </c>
      <c r="E17" s="5">
        <v>0.0</v>
      </c>
      <c r="F17" s="8">
        <v>0.0</v>
      </c>
      <c r="G17" s="8">
        <v>0.0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ht="187.5" customHeight="1">
      <c r="A18" s="1">
        <v>17.0</v>
      </c>
      <c r="B18" s="15" t="str">
        <f>hyperlink("https://drive.google.com/uc?export=view&amp;id=1N1PeN6En6aaxDuTKiS1enj9_SBh89Qno",image("https://drive.google.com/thumbnail?id=1N1PeN6En6aaxDuTKiS1enj9_SBh89Qno"))</f>
        <v/>
      </c>
      <c r="C18" s="16" t="s">
        <v>47</v>
      </c>
      <c r="D18" s="16" t="s">
        <v>48</v>
      </c>
      <c r="E18" s="1">
        <v>1.0</v>
      </c>
      <c r="F18" s="17">
        <v>3.0</v>
      </c>
      <c r="G18" s="17">
        <v>1.0</v>
      </c>
    </row>
    <row r="19" ht="187.5" customHeight="1">
      <c r="A19" s="1">
        <v>18.0</v>
      </c>
      <c r="B19" s="15" t="str">
        <f>hyperlink("https://drive.google.com/uc?export=view&amp;id=12lInWMsTWKDTLBKMzhxGbkTApgrkfz37",image("https://drive.google.com/thumbnail?id=12lInWMsTWKDTLBKMzhxGbkTApgrkfz37"))</f>
        <v/>
      </c>
      <c r="C19" s="16" t="s">
        <v>49</v>
      </c>
      <c r="D19" s="16" t="s">
        <v>50</v>
      </c>
      <c r="E19" s="1">
        <v>3.0</v>
      </c>
      <c r="F19" s="17">
        <v>1.0</v>
      </c>
      <c r="G19" s="17">
        <v>1.0</v>
      </c>
    </row>
    <row r="20" ht="187.5" customHeight="1">
      <c r="A20" s="5">
        <v>19.0</v>
      </c>
      <c r="B20" s="6" t="str">
        <f>hyperlink("https://drive.google.com/uc?export=view&amp;id=1jngfOzTjS1oQFcUQD3Wh0lpIrN0RzndG",image("https://drive.google.com/thumbnail?id=1jngfOzTjS1oQFcUQD3Wh0lpIrN0RzndG"))</f>
        <v/>
      </c>
      <c r="C20" s="18" t="s">
        <v>51</v>
      </c>
      <c r="D20" s="18" t="s">
        <v>52</v>
      </c>
      <c r="E20" s="5">
        <v>2.0</v>
      </c>
      <c r="F20" s="8">
        <v>2.0</v>
      </c>
      <c r="G20" s="8">
        <v>2.0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ht="187.5" customHeight="1">
      <c r="A21" s="1">
        <v>20.0</v>
      </c>
      <c r="B21" s="15" t="str">
        <f>hyperlink("https://drive.google.com/uc?export=view&amp;id=1fIAYwKYFEPuPnPvCxhVY6mdk5piGwZDt",image("https://drive.google.com/thumbnail?id=1fIAYwKYFEPuPnPvCxhVY6mdk5piGwZDt"))</f>
        <v/>
      </c>
      <c r="C21" s="16" t="s">
        <v>53</v>
      </c>
      <c r="D21" s="16" t="s">
        <v>54</v>
      </c>
      <c r="E21" s="1">
        <v>2.0</v>
      </c>
      <c r="F21" s="17">
        <v>2.0</v>
      </c>
      <c r="G21" s="17">
        <v>1.0</v>
      </c>
    </row>
    <row r="22" ht="187.5" customHeight="1">
      <c r="A22" s="1">
        <v>21.0</v>
      </c>
      <c r="B22" s="15" t="str">
        <f>hyperlink("https://drive.google.com/uc?export=view&amp;id=1Gq3_bxtwfV6GDIvefekITtfPoKYGKydA",image("https://drive.google.com/thumbnail?id=1Gq3_bxtwfV6GDIvefekITtfPoKYGKydA"))</f>
        <v/>
      </c>
      <c r="C22" s="12" t="s">
        <v>55</v>
      </c>
      <c r="D22" s="12" t="s">
        <v>56</v>
      </c>
      <c r="E22" s="1">
        <v>0.0</v>
      </c>
      <c r="F22" s="17">
        <v>0.0</v>
      </c>
      <c r="G22" s="17">
        <v>1.0</v>
      </c>
    </row>
    <row r="23" ht="187.5" customHeight="1">
      <c r="A23" s="5">
        <v>22.0</v>
      </c>
      <c r="B23" s="6" t="str">
        <f>hyperlink("https://drive.google.com/uc?export=view&amp;id=1cb18O0pZ0XlGhTtedL5NbMe0uK6me9zN",image("https://drive.google.com/thumbnail?id=1cb18O0pZ0XlGhTtedL5NbMe0uK6me9zN"))</f>
        <v/>
      </c>
      <c r="C23" s="7" t="s">
        <v>57</v>
      </c>
      <c r="D23" s="7" t="s">
        <v>58</v>
      </c>
      <c r="E23" s="5">
        <v>0.0</v>
      </c>
      <c r="F23" s="8">
        <v>0.0</v>
      </c>
      <c r="G23" s="8">
        <v>0.0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ht="187.5" customHeight="1">
      <c r="A24" s="5">
        <v>23.0</v>
      </c>
      <c r="B24" s="6" t="str">
        <f>hyperlink("https://drive.google.com/uc?export=view&amp;id=12YFGCuhL5aNEAPwBuV8TVYnM7bGmkR_K",image("https://drive.google.com/thumbnail?id=12YFGCuhL5aNEAPwBuV8TVYnM7bGmkR_K"))</f>
        <v/>
      </c>
      <c r="C24" s="7" t="s">
        <v>59</v>
      </c>
      <c r="D24" s="7" t="s">
        <v>60</v>
      </c>
      <c r="E24" s="5">
        <v>0.0</v>
      </c>
      <c r="F24" s="8">
        <v>0.0</v>
      </c>
      <c r="G24" s="8">
        <v>0.0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ht="187.5" customHeight="1">
      <c r="A25" s="5">
        <v>24.0</v>
      </c>
      <c r="B25" s="6" t="str">
        <f>hyperlink("https://drive.google.com/uc?export=view&amp;id=1wvr1xY8QUoFxKuKCJTYJ4iFfkCBol4B2",image("https://drive.google.com/thumbnail?id=1wvr1xY8QUoFxKuKCJTYJ4iFfkCBol4B2",1))</f>
        <v/>
      </c>
      <c r="C25" s="18" t="s">
        <v>61</v>
      </c>
      <c r="D25" s="18" t="s">
        <v>62</v>
      </c>
      <c r="E25" s="5">
        <v>2.0</v>
      </c>
      <c r="F25" s="8">
        <v>2.0</v>
      </c>
      <c r="G25" s="8">
        <v>2.0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ht="187.5" customHeight="1">
      <c r="A26" s="5">
        <v>25.0</v>
      </c>
      <c r="B26" s="6" t="str">
        <f>hyperlink("https://drive.google.com/uc?export=view&amp;id=1UtVAeqKhT4vvc0StSeBehc3ryI4qiq1M",image("https://drive.google.com/thumbnail?id=1UtVAeqKhT4vvc0StSeBehc3ryI4qiq1M"))</f>
        <v/>
      </c>
      <c r="C26" s="7" t="s">
        <v>63</v>
      </c>
      <c r="D26" s="7" t="s">
        <v>64</v>
      </c>
      <c r="E26" s="5">
        <v>0.0</v>
      </c>
      <c r="F26" s="8">
        <v>0.0</v>
      </c>
      <c r="G26" s="8">
        <v>0.0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ht="187.5" customHeight="1">
      <c r="A27" s="1">
        <v>26.0</v>
      </c>
      <c r="B27" s="15" t="str">
        <f>hyperlink("https://drive.google.com/uc?export=view&amp;id=1_f2ozRUUjav5IHC4Fi5BmPgBGcemyClo",image("https://drive.google.com/thumbnail?id=1_f2ozRUUjav5IHC4Fi5BmPgBGcemyClo"))</f>
        <v/>
      </c>
      <c r="C27" s="12" t="s">
        <v>65</v>
      </c>
      <c r="D27" s="12" t="s">
        <v>66</v>
      </c>
      <c r="E27" s="1">
        <v>0.0</v>
      </c>
      <c r="F27" s="17">
        <v>0.0</v>
      </c>
      <c r="G27" s="17">
        <v>1.0</v>
      </c>
    </row>
    <row r="28" ht="187.5" customHeight="1">
      <c r="A28" s="1">
        <v>27.0</v>
      </c>
      <c r="B28" s="15" t="str">
        <f>hyperlink("https://drive.google.com/uc?export=view&amp;id=1gcj-k4UCgh0LQSHzG6erSASdpuD1qTjk",image("https://drive.google.com/thumbnail?id=1gcj-k4UCgh0LQSHzG6erSASdpuD1qTjk"))</f>
        <v/>
      </c>
      <c r="C28" s="16" t="s">
        <v>67</v>
      </c>
      <c r="D28" s="16" t="s">
        <v>68</v>
      </c>
      <c r="E28" s="1">
        <v>3.0</v>
      </c>
      <c r="F28" s="17">
        <v>2.0</v>
      </c>
      <c r="G28" s="17">
        <v>2.0</v>
      </c>
    </row>
    <row r="29" ht="187.5" customHeight="1">
      <c r="A29" s="1">
        <v>28.0</v>
      </c>
      <c r="B29" s="15" t="str">
        <f>hyperlink("https://drive.google.com/uc?export=view&amp;id=1Yj25pEwiBT9_4d9NVX8YuSX8PAQNL9pt",image("https://drive.google.com/thumbnail?id=1Yj25pEwiBT9_4d9NVX8YuSX8PAQNL9pt"))</f>
        <v/>
      </c>
      <c r="C29" s="12" t="s">
        <v>69</v>
      </c>
      <c r="D29" s="12" t="s">
        <v>70</v>
      </c>
      <c r="E29" s="1">
        <v>1.0</v>
      </c>
      <c r="F29" s="17">
        <v>0.0</v>
      </c>
      <c r="G29" s="17">
        <v>1.0</v>
      </c>
    </row>
    <row r="30" ht="187.5" customHeight="1">
      <c r="A30" s="19">
        <v>29.0</v>
      </c>
      <c r="B30" s="20" t="str">
        <f>hyperlink("https://drive.google.com/uc?export=view&amp;id=1B53gqm9t5q18w4feQEbj8wOnVFNf-W_I",image("https://drive.google.com/thumbnail?id=1B53gqm9t5q18w4feQEbj8wOnVFNf-W_I"))</f>
        <v/>
      </c>
      <c r="C30" s="21" t="s">
        <v>71</v>
      </c>
      <c r="D30" s="21" t="s">
        <v>72</v>
      </c>
      <c r="E30" s="19">
        <v>0.0</v>
      </c>
      <c r="F30" s="22">
        <v>2.0</v>
      </c>
      <c r="G30" s="22">
        <v>1.0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ht="187.5" customHeight="1">
      <c r="A31" s="1">
        <v>30.0</v>
      </c>
      <c r="B31" s="15" t="str">
        <f>hyperlink("https://drive.google.com/uc?export=view&amp;id=1Fw549n8gKHNE3euKKErYn4PXLsG30Vvj",image("https://drive.google.com/thumbnail?id=1Fw549n8gKHNE3euKKErYn4PXLsG30Vvj"))</f>
        <v/>
      </c>
      <c r="C31" s="12" t="s">
        <v>73</v>
      </c>
      <c r="D31" s="12" t="s">
        <v>74</v>
      </c>
      <c r="E31" s="1">
        <v>2.0</v>
      </c>
      <c r="F31" s="17">
        <v>1.0</v>
      </c>
      <c r="G31" s="17">
        <v>2.0</v>
      </c>
    </row>
    <row r="32" ht="187.5" customHeight="1">
      <c r="A32" s="1">
        <v>31.0</v>
      </c>
      <c r="B32" s="15" t="str">
        <f>hyperlink("https://drive.google.com/uc?export=view&amp;id=1IVGWLN2NtjacrJy0vL8QQKlvg3PXHLeO",image("https://drive.google.com/thumbnail?id=1IVGWLN2NtjacrJy0vL8QQKlvg3PXHLeO"))</f>
        <v/>
      </c>
      <c r="C32" s="16" t="s">
        <v>75</v>
      </c>
      <c r="D32" s="16" t="s">
        <v>76</v>
      </c>
      <c r="E32" s="1">
        <v>2.0</v>
      </c>
      <c r="F32" s="17">
        <v>3.0</v>
      </c>
      <c r="G32" s="17">
        <v>2.0</v>
      </c>
    </row>
    <row r="33" ht="187.5" customHeight="1">
      <c r="A33" s="5">
        <v>32.0</v>
      </c>
      <c r="B33" s="6" t="str">
        <f>hyperlink("https://drive.google.com/uc?export=view&amp;id=1H8jx_DkAogK7emA905zGQP_1zfOC7eJ_",image("https://drive.google.com/thumbnail?id=1H8jx_DkAogK7emA905zGQP_1zfOC7eJ_"))</f>
        <v/>
      </c>
      <c r="C33" s="7" t="s">
        <v>77</v>
      </c>
      <c r="D33" s="7" t="s">
        <v>56</v>
      </c>
      <c r="E33" s="5">
        <v>0.0</v>
      </c>
      <c r="F33" s="8">
        <v>0.0</v>
      </c>
      <c r="G33" s="8">
        <v>0.0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ht="187.5" customHeight="1">
      <c r="A34" s="1">
        <v>33.0</v>
      </c>
      <c r="B34" s="15" t="str">
        <f>hyperlink("https://drive.google.com/uc?export=view&amp;id=13w9XpV8kSHasdFWvaF2oRbR6CZAjM7Oc",image("https://drive.google.com/thumbnail?id=13w9XpV8kSHasdFWvaF2oRbR6CZAjM7Oc"))</f>
        <v/>
      </c>
      <c r="C34" s="16" t="s">
        <v>78</v>
      </c>
      <c r="D34" s="16" t="s">
        <v>79</v>
      </c>
      <c r="E34" s="1">
        <v>1.0</v>
      </c>
      <c r="F34" s="17">
        <v>3.0</v>
      </c>
      <c r="G34" s="17">
        <v>1.0</v>
      </c>
    </row>
    <row r="35" ht="187.5" customHeight="1">
      <c r="A35" s="19">
        <v>34.0</v>
      </c>
      <c r="B35" s="20" t="str">
        <f>hyperlink("https://drive.google.com/uc?export=view&amp;id=1k14oO44YARaF2oxoPVbH7Cg4dwpBFTC6",image("https://drive.google.com/thumbnail?id=1k14oO44YARaF2oxoPVbH7Cg4dwpBFTC6"))</f>
        <v/>
      </c>
      <c r="C35" s="24" t="s">
        <v>80</v>
      </c>
      <c r="D35" s="24" t="s">
        <v>81</v>
      </c>
      <c r="E35" s="19">
        <v>1.0</v>
      </c>
      <c r="F35" s="22">
        <v>0.0</v>
      </c>
      <c r="G35" s="22">
        <v>2.0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ht="187.5" customHeight="1">
      <c r="A36" s="1">
        <v>35.0</v>
      </c>
      <c r="B36" s="15" t="str">
        <f>hyperlink("https://drive.google.com/uc?export=view&amp;id=1q0SVuWTTQidQhn_rs_IC_zd6ZGEZdvZ-",image("https://drive.google.com/thumbnail?id=1q0SVuWTTQidQhn_rs_IC_zd6ZGEZdvZ-"))</f>
        <v/>
      </c>
      <c r="C36" s="16" t="s">
        <v>82</v>
      </c>
      <c r="D36" s="16" t="s">
        <v>83</v>
      </c>
      <c r="E36" s="1">
        <v>1.0</v>
      </c>
      <c r="F36" s="17">
        <v>0.0</v>
      </c>
      <c r="G36" s="17">
        <v>0.0</v>
      </c>
    </row>
    <row r="37" ht="187.5" customHeight="1">
      <c r="A37" s="1">
        <v>36.0</v>
      </c>
      <c r="B37" s="15" t="str">
        <f>hyperlink("https://drive.google.com/uc?export=view&amp;id=1sHr538zFrtTwyZp719x5rGGvXieezCNt",image("https://drive.google.com/thumbnail?id=1sHr538zFrtTwyZp719x5rGGvXieezCNt"))</f>
        <v/>
      </c>
      <c r="C37" s="16" t="s">
        <v>84</v>
      </c>
      <c r="D37" s="16" t="s">
        <v>85</v>
      </c>
      <c r="E37" s="1">
        <v>2.0</v>
      </c>
      <c r="F37" s="17">
        <v>1.0</v>
      </c>
      <c r="G37" s="17">
        <v>1.0</v>
      </c>
    </row>
    <row r="38" ht="187.5" customHeight="1">
      <c r="A38" s="1">
        <v>37.0</v>
      </c>
      <c r="B38" s="15" t="str">
        <f>hyperlink("https://drive.google.com/uc?export=view&amp;id=1pQZJWMMkr632gALUnbYE-qSd0eiCuBwi",image("https://drive.google.com/thumbnail?id=1pQZJWMMkr632gALUnbYE-qSd0eiCuBwi"))</f>
        <v/>
      </c>
      <c r="C38" s="16" t="s">
        <v>86</v>
      </c>
      <c r="D38" s="16" t="s">
        <v>87</v>
      </c>
      <c r="E38" s="1">
        <v>3.0</v>
      </c>
      <c r="F38" s="17">
        <v>3.0</v>
      </c>
      <c r="G38" s="17">
        <v>2.0</v>
      </c>
    </row>
    <row r="39" ht="187.5" customHeight="1">
      <c r="A39" s="1">
        <v>38.0</v>
      </c>
      <c r="B39" s="15" t="str">
        <f>hyperlink("https://drive.google.com/uc?export=view&amp;id=1cgNi_A0oxcVb9X-brx_-iUTO1abqvLDL",image("https://drive.google.com/thumbnail?id=1cgNi_A0oxcVb9X-brx_-iUTO1abqvLDL"))</f>
        <v/>
      </c>
      <c r="C39" s="16" t="s">
        <v>88</v>
      </c>
      <c r="D39" s="16" t="s">
        <v>89</v>
      </c>
      <c r="E39" s="1">
        <v>2.0</v>
      </c>
      <c r="F39" s="17">
        <v>1.0</v>
      </c>
      <c r="G39" s="17">
        <v>1.0</v>
      </c>
    </row>
    <row r="40" ht="187.5" customHeight="1">
      <c r="A40" s="1">
        <v>39.0</v>
      </c>
      <c r="B40" s="15" t="str">
        <f>hyperlink("https://drive.google.com/uc?export=view&amp;id=1-IFDl4cl9GnD87VJqQ38mowmj3N9lIR7",image("https://drive.google.com/thumbnail?id=1-IFDl4cl9GnD87VJqQ38mowmj3N9lIR7"))</f>
        <v/>
      </c>
      <c r="C40" s="12" t="s">
        <v>90</v>
      </c>
      <c r="D40" s="12" t="s">
        <v>91</v>
      </c>
      <c r="E40" s="1">
        <v>0.0</v>
      </c>
      <c r="F40" s="17">
        <v>0.0</v>
      </c>
      <c r="G40" s="17">
        <v>2.0</v>
      </c>
    </row>
    <row r="41" ht="187.5" customHeight="1">
      <c r="A41" s="1">
        <v>40.0</v>
      </c>
      <c r="B41" s="15" t="str">
        <f>hyperlink("https://drive.google.com/uc?export=view&amp;id=16hV4gee2dVA6BlA2rHxQ524ZF9bRMe9r",image("https://drive.google.com/thumbnail?id=16hV4gee2dVA6BlA2rHxQ524ZF9bRMe9r"))</f>
        <v/>
      </c>
      <c r="C41" s="16" t="s">
        <v>92</v>
      </c>
      <c r="D41" s="16" t="s">
        <v>93</v>
      </c>
      <c r="E41" s="1">
        <v>2.0</v>
      </c>
      <c r="F41" s="17">
        <v>3.0</v>
      </c>
      <c r="G41" s="17">
        <v>2.0</v>
      </c>
    </row>
    <row r="42" ht="187.5" customHeight="1">
      <c r="A42" s="5">
        <v>41.0</v>
      </c>
      <c r="B42" s="6" t="str">
        <f>hyperlink("https://drive.google.com/uc?export=view&amp;id=1tTjnh26Ji7GnCRjixulGaB6x2D6YTFof",image("https://drive.google.com/thumbnail?id=1tTjnh26Ji7GnCRjixulGaB6x2D6YTFof"))</f>
        <v/>
      </c>
      <c r="C42" s="7" t="s">
        <v>94</v>
      </c>
      <c r="D42" s="7" t="s">
        <v>95</v>
      </c>
      <c r="E42" s="5">
        <v>0.0</v>
      </c>
      <c r="F42" s="8">
        <v>0.0</v>
      </c>
      <c r="G42" s="8">
        <v>0.0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187.5" customHeight="1">
      <c r="A43" s="1">
        <v>42.0</v>
      </c>
      <c r="B43" s="15" t="str">
        <f>hyperlink("https://drive.google.com/uc?export=view&amp;id=1sILgHYvtWduTUH39N9EGu7PmJ4FY6-1T",image("https://drive.google.com/thumbnail?id=1sILgHYvtWduTUH39N9EGu7PmJ4FY6-1T"))</f>
        <v/>
      </c>
      <c r="C43" s="12" t="s">
        <v>96</v>
      </c>
      <c r="D43" s="12" t="s">
        <v>97</v>
      </c>
      <c r="E43" s="1">
        <v>0.0</v>
      </c>
      <c r="F43" s="17">
        <v>0.0</v>
      </c>
      <c r="G43" s="17">
        <v>1.0</v>
      </c>
    </row>
    <row r="44" ht="187.5" customHeight="1">
      <c r="A44" s="1">
        <v>43.0</v>
      </c>
      <c r="B44" s="15" t="str">
        <f>hyperlink("https://drive.google.com/uc?export=view&amp;id=101kJYYX8iM0pZwFTFYxax_gGAE-8AaRx",image("https://drive.google.com/thumbnail?id=101kJYYX8iM0pZwFTFYxax_gGAE-8AaRx"))</f>
        <v/>
      </c>
      <c r="C44" s="16" t="s">
        <v>98</v>
      </c>
      <c r="D44" s="16" t="s">
        <v>99</v>
      </c>
      <c r="E44" s="1">
        <v>2.0</v>
      </c>
      <c r="F44" s="17">
        <v>3.0</v>
      </c>
      <c r="G44" s="17">
        <v>2.0</v>
      </c>
    </row>
    <row r="45" ht="187.5" customHeight="1">
      <c r="A45" s="1">
        <v>44.0</v>
      </c>
      <c r="B45" s="15" t="str">
        <f>hyperlink("https://drive.google.com/uc?export=view&amp;id=1R7AxqYungOUJohXKHNDR0K2jCvKCHkny",image("https://drive.google.com/thumbnail?id=1R7AxqYungOUJohXKHNDR0K2jCvKCHkny"))</f>
        <v/>
      </c>
      <c r="C45" s="16" t="s">
        <v>100</v>
      </c>
      <c r="D45" s="16" t="s">
        <v>101</v>
      </c>
      <c r="E45" s="1">
        <v>2.0</v>
      </c>
      <c r="F45" s="17">
        <v>1.0</v>
      </c>
      <c r="G45" s="17">
        <v>2.0</v>
      </c>
    </row>
    <row r="46" ht="187.5" customHeight="1">
      <c r="A46" s="1">
        <v>45.0</v>
      </c>
      <c r="B46" s="15" t="str">
        <f>hyperlink("https://drive.google.com/uc?export=view&amp;id=122a6NG-oB00CRDIYSU9VQ_GDR3ojyzbJ",image("https://drive.google.com/thumbnail?id=122a6NG-oB00CRDIYSU9VQ_GDR3ojyzbJ"))</f>
        <v/>
      </c>
      <c r="C46" s="12" t="s">
        <v>102</v>
      </c>
      <c r="D46" s="12" t="s">
        <v>103</v>
      </c>
      <c r="E46" s="1">
        <v>0.0</v>
      </c>
      <c r="F46" s="17">
        <v>0.0</v>
      </c>
      <c r="G46" s="17">
        <v>1.0</v>
      </c>
    </row>
    <row r="47" ht="187.5" customHeight="1">
      <c r="A47" s="1">
        <v>46.0</v>
      </c>
      <c r="B47" s="15" t="str">
        <f>hyperlink("https://drive.google.com/uc?export=view&amp;id=1pLV2oyvEnyFZ3qrTB7aPmZYlR2iBqA-G",image("https://drive.google.com/thumbnail?id=1pLV2oyvEnyFZ3qrTB7aPmZYlR2iBqA-G"))</f>
        <v/>
      </c>
      <c r="C47" s="16" t="s">
        <v>104</v>
      </c>
      <c r="D47" s="16" t="s">
        <v>105</v>
      </c>
      <c r="E47" s="1">
        <v>2.0</v>
      </c>
      <c r="F47" s="17">
        <v>3.0</v>
      </c>
      <c r="G47" s="17">
        <v>2.0</v>
      </c>
    </row>
    <row r="48" ht="187.5" customHeight="1">
      <c r="A48" s="1">
        <v>47.0</v>
      </c>
      <c r="B48" s="15" t="str">
        <f>hyperlink("https://drive.google.com/uc?export=view&amp;id=16JarMmnLBINeuVAJpvGOM9H_a172CFLK",image("https://drive.google.com/thumbnail?id=16JarMmnLBINeuVAJpvGOM9H_a172CFLK"))</f>
        <v/>
      </c>
      <c r="C48" s="16" t="s">
        <v>106</v>
      </c>
      <c r="D48" s="16" t="s">
        <v>107</v>
      </c>
      <c r="E48" s="1">
        <v>2.0</v>
      </c>
      <c r="F48" s="17">
        <v>2.0</v>
      </c>
      <c r="G48" s="17">
        <v>2.0</v>
      </c>
    </row>
    <row r="49" ht="187.5" customHeight="1">
      <c r="A49" s="1">
        <v>48.0</v>
      </c>
      <c r="B49" s="15" t="str">
        <f>hyperlink("https://drive.google.com/uc?export=view&amp;id=1Sd31lV0xiKX8axgKHAbECStpZk1kO6d3",image("https://drive.google.com/thumbnail?id=1Sd31lV0xiKX8axgKHAbECStpZk1kO6d3"))</f>
        <v/>
      </c>
      <c r="C49" s="16" t="s">
        <v>108</v>
      </c>
      <c r="D49" s="16" t="s">
        <v>109</v>
      </c>
      <c r="E49" s="1">
        <v>2.0</v>
      </c>
      <c r="F49" s="17">
        <v>1.0</v>
      </c>
      <c r="G49" s="17">
        <v>1.0</v>
      </c>
    </row>
    <row r="50" ht="187.5" customHeight="1">
      <c r="A50" s="1">
        <v>49.0</v>
      </c>
      <c r="B50" s="15" t="str">
        <f>hyperlink("https://drive.google.com/uc?export=view&amp;id=1ixHN2uCQGy7Ar7ctbUBmMHRM20n-u20W",image("https://drive.google.com/thumbnail?id=1ixHN2uCQGy7Ar7ctbUBmMHRM20n-u20W"))</f>
        <v/>
      </c>
      <c r="C50" s="16" t="s">
        <v>110</v>
      </c>
      <c r="D50" s="16" t="s">
        <v>111</v>
      </c>
      <c r="E50" s="1">
        <v>2.0</v>
      </c>
      <c r="F50" s="17">
        <v>1.0</v>
      </c>
      <c r="G50" s="17">
        <v>2.0</v>
      </c>
    </row>
    <row r="51" ht="187.5" customHeight="1">
      <c r="A51" s="1">
        <v>50.0</v>
      </c>
      <c r="B51" s="15" t="str">
        <f>hyperlink("https://drive.google.com/uc?export=view&amp;id=16EG3tgwflKr4EIAaAv_GJqrnkj4Q6KoJ",image("https://drive.google.com/thumbnail?id=16EG3tgwflKr4EIAaAv_GJqrnkj4Q6KoJ"))</f>
        <v/>
      </c>
      <c r="C51" s="16" t="s">
        <v>112</v>
      </c>
      <c r="D51" s="16" t="s">
        <v>113</v>
      </c>
      <c r="E51" s="1">
        <v>2.0</v>
      </c>
      <c r="F51" s="17">
        <v>3.0</v>
      </c>
      <c r="G51" s="17">
        <v>2.0</v>
      </c>
    </row>
    <row r="52" ht="187.5" customHeight="1">
      <c r="A52" s="1">
        <v>51.0</v>
      </c>
      <c r="B52" s="15" t="str">
        <f>hyperlink("https://drive.google.com/uc?export=view&amp;id=1U-xYTvuTDaobD5xByWHFbekKwe1Ohwww",image("https://drive.google.com/thumbnail?id=1U-xYTvuTDaobD5xByWHFbekKwe1Ohwww"))</f>
        <v/>
      </c>
      <c r="C52" s="16" t="s">
        <v>114</v>
      </c>
      <c r="D52" s="16" t="s">
        <v>115</v>
      </c>
      <c r="E52" s="1">
        <v>2.0</v>
      </c>
      <c r="F52" s="17">
        <v>2.0</v>
      </c>
      <c r="G52" s="17">
        <v>2.0</v>
      </c>
    </row>
    <row r="53" ht="187.5" customHeight="1">
      <c r="A53" s="19">
        <v>52.0</v>
      </c>
      <c r="B53" s="20" t="str">
        <f>hyperlink("https://drive.google.com/uc?export=view&amp;id=1XcSkpmYop0QiqyEjmuubvn9aBNIgaQ7f",image("https://drive.google.com/thumbnail?id=1XcSkpmYop0QiqyEjmuubvn9aBNIgaQ7f"))</f>
        <v/>
      </c>
      <c r="C53" s="24" t="s">
        <v>116</v>
      </c>
      <c r="D53" s="24" t="s">
        <v>117</v>
      </c>
      <c r="E53" s="19">
        <v>3.0</v>
      </c>
      <c r="F53" s="22">
        <v>1.0</v>
      </c>
      <c r="G53" s="22">
        <v>2.0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ht="187.5" customHeight="1">
      <c r="A54" s="5">
        <v>53.0</v>
      </c>
      <c r="B54" s="6" t="str">
        <f>hyperlink("https://drive.google.com/uc?export=view&amp;id=1xaUH91s1FauFEifAusO3IV3QOjQB9W_C",image("https://drive.google.com/thumbnail?id=1xaUH91s1FauFEifAusO3IV3QOjQB9W_C"))</f>
        <v/>
      </c>
      <c r="C54" s="7" t="s">
        <v>118</v>
      </c>
      <c r="D54" s="7" t="s">
        <v>119</v>
      </c>
      <c r="E54" s="5">
        <v>0.0</v>
      </c>
      <c r="F54" s="8">
        <v>0.0</v>
      </c>
      <c r="G54" s="8">
        <v>0.0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t="187.5" customHeight="1">
      <c r="A55" s="19">
        <v>54.0</v>
      </c>
      <c r="B55" s="20" t="str">
        <f>hyperlink("https://drive.google.com/uc?export=view&amp;id=1vRZgXF8_CbBoe0eclrU1XEksIF7cs9Hy",image("https://drive.google.com/thumbnail?id=1vRZgXF8_CbBoe0eclrU1XEksIF7cs9Hy"))</f>
        <v/>
      </c>
      <c r="C55" s="24" t="s">
        <v>120</v>
      </c>
      <c r="D55" s="24" t="s">
        <v>121</v>
      </c>
      <c r="E55" s="19">
        <v>2.0</v>
      </c>
      <c r="F55" s="22">
        <v>3.0</v>
      </c>
      <c r="G55" s="22">
        <v>0.0</v>
      </c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ht="187.5" customHeight="1">
      <c r="A56" s="1">
        <v>55.0</v>
      </c>
      <c r="B56" s="15" t="str">
        <f>hyperlink("https://drive.google.com/uc?export=view&amp;id=1qDwFOIUiDM1UcnlbPBzkUSCvH63KtaOQ",image("https://drive.google.com/thumbnail?id=1qDwFOIUiDM1UcnlbPBzkUSCvH63KtaOQ"))</f>
        <v/>
      </c>
      <c r="C56" s="16" t="s">
        <v>122</v>
      </c>
      <c r="D56" s="16" t="s">
        <v>123</v>
      </c>
      <c r="E56" s="1">
        <v>1.0</v>
      </c>
      <c r="F56" s="17">
        <v>2.0</v>
      </c>
      <c r="G56" s="17">
        <v>1.0</v>
      </c>
    </row>
    <row r="57" ht="187.5" customHeight="1">
      <c r="A57" s="5">
        <v>56.0</v>
      </c>
      <c r="B57" s="6" t="str">
        <f>hyperlink("https://drive.google.com/uc?export=view&amp;id=1ZFfAEX4COKuqpUFqXix87wGjZeFCSTMC",image("https://drive.google.com/thumbnail?id=1ZFfAEX4COKuqpUFqXix87wGjZeFCSTMC"))</f>
        <v/>
      </c>
      <c r="C57" s="7" t="s">
        <v>124</v>
      </c>
      <c r="D57" s="7" t="s">
        <v>125</v>
      </c>
      <c r="E57" s="5">
        <v>0.0</v>
      </c>
      <c r="F57" s="8">
        <v>0.0</v>
      </c>
      <c r="G57" s="8">
        <v>0.0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ht="187.5" customHeight="1">
      <c r="A58" s="1">
        <v>57.0</v>
      </c>
      <c r="B58" s="15" t="str">
        <f>hyperlink("https://drive.google.com/uc?export=view&amp;id=1aIvPcGrxbVozd4fcxIPcHGd-SyMu_46c",image("https://drive.google.com/thumbnail?id=1aIvPcGrxbVozd4fcxIPcHGd-SyMu_46c"))</f>
        <v/>
      </c>
      <c r="C58" s="12" t="s">
        <v>126</v>
      </c>
      <c r="D58" s="12" t="s">
        <v>127</v>
      </c>
      <c r="E58" s="1">
        <v>0.0</v>
      </c>
      <c r="F58" s="17">
        <v>0.0</v>
      </c>
      <c r="G58" s="17">
        <v>1.0</v>
      </c>
    </row>
    <row r="59" ht="187.5" customHeight="1">
      <c r="A59" s="1">
        <v>58.0</v>
      </c>
      <c r="B59" s="15" t="str">
        <f>hyperlink("https://drive.google.com/uc?export=view&amp;id=1n0EWY6rI4nYTQAqFyoZ_ieXMQ2SS9A7X",image("https://drive.google.com/thumbnail?id=1n0EWY6rI4nYTQAqFyoZ_ieXMQ2SS9A7X"))</f>
        <v/>
      </c>
      <c r="C59" s="16" t="s">
        <v>128</v>
      </c>
      <c r="D59" s="16" t="s">
        <v>129</v>
      </c>
      <c r="E59" s="1">
        <v>0.0</v>
      </c>
      <c r="F59" s="17">
        <v>0.0</v>
      </c>
      <c r="G59" s="17">
        <v>2.0</v>
      </c>
    </row>
    <row r="60" ht="187.5" customHeight="1">
      <c r="A60" s="1">
        <v>59.0</v>
      </c>
      <c r="B60" s="15" t="str">
        <f>hyperlink("https://drive.google.com/uc?export=view&amp;id=1KcbkgOC5cfHJjeM6ZQwR8F6PZ-cwGh-b",image("https://drive.google.com/thumbnail?id=1KcbkgOC5cfHJjeM6ZQwR8F6PZ-cwGh-b"))</f>
        <v/>
      </c>
      <c r="C60" s="16" t="s">
        <v>130</v>
      </c>
      <c r="D60" s="16" t="s">
        <v>131</v>
      </c>
      <c r="E60" s="1">
        <v>2.0</v>
      </c>
      <c r="F60" s="17">
        <v>3.0</v>
      </c>
      <c r="G60" s="17">
        <v>2.0</v>
      </c>
    </row>
    <row r="61" ht="187.5" customHeight="1">
      <c r="A61" s="1">
        <v>60.0</v>
      </c>
      <c r="B61" s="15" t="str">
        <f>hyperlink("https://drive.google.com/uc?export=view&amp;id=15VQVM5lL5JP59_E7mcBSvqIdnY3zbhEu",image("https://drive.google.com/thumbnail?id=15VQVM5lL5JP59_E7mcBSvqIdnY3zbhEu"))</f>
        <v/>
      </c>
      <c r="C61" s="12" t="s">
        <v>132</v>
      </c>
      <c r="D61" s="12" t="s">
        <v>133</v>
      </c>
      <c r="E61" s="1">
        <v>0.0</v>
      </c>
      <c r="F61" s="17">
        <v>0.0</v>
      </c>
      <c r="G61" s="17">
        <v>1.0</v>
      </c>
    </row>
    <row r="62" ht="187.5" customHeight="1">
      <c r="A62" s="5">
        <v>61.0</v>
      </c>
      <c r="B62" s="6" t="str">
        <f>hyperlink("https://drive.google.com/uc?export=view&amp;id=1FoVXwKB0XeVsuZRTunTNiMr9LRD8jQeE",image("https://drive.google.com/thumbnail?id=1FoVXwKB0XeVsuZRTunTNiMr9LRD8jQeE"))</f>
        <v/>
      </c>
      <c r="C62" s="7" t="s">
        <v>134</v>
      </c>
      <c r="D62" s="7" t="s">
        <v>135</v>
      </c>
      <c r="E62" s="5">
        <v>0.0</v>
      </c>
      <c r="F62" s="8">
        <v>0.0</v>
      </c>
      <c r="G62" s="8">
        <v>0.0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187.5" customHeight="1">
      <c r="A63" s="1">
        <v>62.0</v>
      </c>
      <c r="B63" s="15" t="str">
        <f>hyperlink("https://drive.google.com/uc?export=view&amp;id=1iG8YR_uXI5Ne7C8-LLjRFtFfkWs0ftK2",image("https://drive.google.com/thumbnail?id=1iG8YR_uXI5Ne7C8-LLjRFtFfkWs0ftK2"))</f>
        <v/>
      </c>
      <c r="C63" s="12" t="s">
        <v>136</v>
      </c>
      <c r="D63" s="12" t="s">
        <v>137</v>
      </c>
      <c r="E63" s="1">
        <v>0.0</v>
      </c>
      <c r="F63" s="17">
        <v>0.0</v>
      </c>
      <c r="G63" s="17">
        <v>2.0</v>
      </c>
    </row>
    <row r="64" ht="187.5" customHeight="1">
      <c r="A64" s="1">
        <v>63.0</v>
      </c>
      <c r="B64" s="15" t="str">
        <f>hyperlink("https://drive.google.com/uc?export=view&amp;id=1M1DZE4UiUKFir1S1GUnYiFxpfeyzGUK1",image("https://drive.google.com/thumbnail?id=1M1DZE4UiUKFir1S1GUnYiFxpfeyzGUK1"))</f>
        <v/>
      </c>
      <c r="C64" s="12" t="s">
        <v>138</v>
      </c>
      <c r="D64" s="12" t="s">
        <v>139</v>
      </c>
      <c r="E64" s="1">
        <v>0.0</v>
      </c>
      <c r="F64" s="17">
        <v>0.0</v>
      </c>
      <c r="G64" s="17">
        <v>1.0</v>
      </c>
    </row>
    <row r="65" ht="187.5" customHeight="1">
      <c r="A65" s="1">
        <v>64.0</v>
      </c>
      <c r="B65" s="15" t="str">
        <f>hyperlink("https://drive.google.com/uc?export=view&amp;id=1Hb_d_SJ9m_6tZnBIxQmJ3Dq__zy6n6VN",image("https://drive.google.com/thumbnail?id=1Hb_d_SJ9m_6tZnBIxQmJ3Dq__zy6n6VN"))</f>
        <v/>
      </c>
      <c r="C65" s="12" t="s">
        <v>140</v>
      </c>
      <c r="D65" s="12" t="s">
        <v>141</v>
      </c>
      <c r="E65" s="1">
        <v>0.0</v>
      </c>
      <c r="F65" s="17">
        <v>0.0</v>
      </c>
      <c r="G65" s="17">
        <v>1.0</v>
      </c>
    </row>
    <row r="66" ht="187.5" customHeight="1">
      <c r="A66" s="5">
        <v>65.0</v>
      </c>
      <c r="B66" s="6" t="str">
        <f>hyperlink("https://drive.google.com/uc?export=view&amp;id=1ci14xzS4wasX2UYUxpzMTZc5saCr-u9J",image("https://drive.google.com/thumbnail?id=1ci14xzS4wasX2UYUxpzMTZc5saCr-u9J"))</f>
        <v/>
      </c>
      <c r="C66" s="7" t="s">
        <v>142</v>
      </c>
      <c r="D66" s="7" t="s">
        <v>143</v>
      </c>
      <c r="E66" s="5">
        <v>0.0</v>
      </c>
      <c r="F66" s="8">
        <v>0.0</v>
      </c>
      <c r="G66" s="8">
        <v>0.0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ht="187.5" customHeight="1">
      <c r="A67" s="5">
        <v>66.0</v>
      </c>
      <c r="B67" s="6" t="str">
        <f>hyperlink("https://drive.google.com/uc?export=view&amp;id=18PsHJzmcPJqUX0dzaLHvloeewIYabqP5",image("https://drive.google.com/thumbnail?id=18PsHJzmcPJqUX0dzaLHvloeewIYabqP5"))</f>
        <v/>
      </c>
      <c r="C67" s="7" t="s">
        <v>144</v>
      </c>
      <c r="D67" s="7" t="s">
        <v>145</v>
      </c>
      <c r="E67" s="5">
        <v>0.0</v>
      </c>
      <c r="F67" s="8">
        <v>0.0</v>
      </c>
      <c r="G67" s="8">
        <v>0.0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t="187.5" customHeight="1">
      <c r="A68" s="5">
        <v>67.0</v>
      </c>
      <c r="B68" s="6" t="str">
        <f>hyperlink("https://drive.google.com/uc?export=view&amp;id=1JTU1xgqYa2UsqJxS2IYKJdEQ9yZT17_B",image("https://drive.google.com/thumbnail?id=1JTU1xgqYa2UsqJxS2IYKJdEQ9yZT17_B"))</f>
        <v/>
      </c>
      <c r="C68" s="18" t="s">
        <v>146</v>
      </c>
      <c r="D68" s="18" t="s">
        <v>147</v>
      </c>
      <c r="E68" s="5">
        <v>2.0</v>
      </c>
      <c r="F68" s="8">
        <v>2.0</v>
      </c>
      <c r="G68" s="8">
        <v>2.0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187.5" customHeight="1">
      <c r="A69" s="1">
        <v>68.0</v>
      </c>
      <c r="B69" s="15" t="str">
        <f>hyperlink("https://drive.google.com/uc?export=view&amp;id=1T_-6hYAqvXxc90HzqoI9Pj62ugjBJYfb",image("https://drive.google.com/thumbnail?id=1T_-6hYAqvXxc90HzqoI9Pj62ugjBJYfb"))</f>
        <v/>
      </c>
      <c r="C69" s="16" t="s">
        <v>148</v>
      </c>
      <c r="D69" s="16" t="s">
        <v>149</v>
      </c>
      <c r="E69" s="1">
        <v>0.0</v>
      </c>
      <c r="F69" s="17">
        <v>1.0</v>
      </c>
      <c r="G69" s="17">
        <v>1.0</v>
      </c>
    </row>
    <row r="70" ht="187.5" customHeight="1">
      <c r="A70" s="5">
        <v>69.0</v>
      </c>
      <c r="B70" s="6" t="str">
        <f>hyperlink("https://drive.google.com/uc?export=view&amp;id=1ZGs0ujFcNt8GCBWC-kzCPEcVY3iYVd_q",image("https://drive.google.com/thumbnail?id=1ZGs0ujFcNt8GCBWC-kzCPEcVY3iYVd_q"))</f>
        <v/>
      </c>
      <c r="C70" s="7" t="s">
        <v>150</v>
      </c>
      <c r="D70" s="7" t="s">
        <v>151</v>
      </c>
      <c r="E70" s="5">
        <v>0.0</v>
      </c>
      <c r="F70" s="8">
        <v>0.0</v>
      </c>
      <c r="G70" s="8">
        <v>0.0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ht="187.5" customHeight="1">
      <c r="A71" s="1">
        <v>70.0</v>
      </c>
      <c r="B71" s="15" t="str">
        <f>hyperlink("https://drive.google.com/uc?export=view&amp;id=1YERUyfjYv47uhSe_kUed4WpuWU2u1a_j",image("https://drive.google.com/thumbnail?id=1YERUyfjYv47uhSe_kUed4WpuWU2u1a_j"))</f>
        <v/>
      </c>
      <c r="C71" s="16" t="s">
        <v>152</v>
      </c>
      <c r="D71" s="16" t="s">
        <v>153</v>
      </c>
      <c r="E71" s="1">
        <v>1.0</v>
      </c>
      <c r="F71" s="17">
        <v>2.0</v>
      </c>
      <c r="G71" s="17">
        <v>2.0</v>
      </c>
    </row>
    <row r="72" ht="187.5" customHeight="1">
      <c r="A72" s="5">
        <v>71.0</v>
      </c>
      <c r="B72" s="6" t="str">
        <f>hyperlink("https://drive.google.com/uc?export=view&amp;id=1zuJF9LScZaj9OIucxRJcXAD8UUm7vPNn",image("https://drive.google.com/thumbnail?id=1zuJF9LScZaj9OIucxRJcXAD8UUm7vPNn"))</f>
        <v/>
      </c>
      <c r="C72" s="7" t="s">
        <v>154</v>
      </c>
      <c r="D72" s="7" t="s">
        <v>155</v>
      </c>
      <c r="E72" s="5">
        <v>0.0</v>
      </c>
      <c r="F72" s="8">
        <v>0.0</v>
      </c>
      <c r="G72" s="8">
        <v>0.0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t="187.5" customHeight="1">
      <c r="A73" s="5">
        <v>72.0</v>
      </c>
      <c r="B73" s="6" t="str">
        <f>hyperlink("https://drive.google.com/uc?export=view&amp;id=15OOdRcDZBgTeGTbDCX9eY65zl0l5ckqE",image("https://drive.google.com/thumbnail?id=15OOdRcDZBgTeGTbDCX9eY65zl0l5ckqE"))</f>
        <v/>
      </c>
      <c r="C73" s="7" t="s">
        <v>156</v>
      </c>
      <c r="D73" s="7" t="s">
        <v>157</v>
      </c>
      <c r="E73" s="5">
        <v>0.0</v>
      </c>
      <c r="F73" s="8">
        <v>0.0</v>
      </c>
      <c r="G73" s="8">
        <v>0.0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187.5" customHeight="1">
      <c r="A74" s="1">
        <v>73.0</v>
      </c>
      <c r="B74" s="15" t="str">
        <f>hyperlink("https://drive.google.com/uc?export=view&amp;id=1gu3ktfhkxEofhTV8lEzm_FMbt64ILC8F",image("https://drive.google.com/thumbnail?id=1gu3ktfhkxEofhTV8lEzm_FMbt64ILC8F"))</f>
        <v/>
      </c>
      <c r="C74" s="12" t="s">
        <v>158</v>
      </c>
      <c r="D74" s="12" t="s">
        <v>159</v>
      </c>
      <c r="E74" s="1">
        <v>0.0</v>
      </c>
      <c r="F74" s="17">
        <v>0.0</v>
      </c>
      <c r="G74" s="17">
        <v>1.0</v>
      </c>
    </row>
    <row r="75" ht="187.5" customHeight="1">
      <c r="A75" s="1">
        <v>74.0</v>
      </c>
      <c r="B75" s="15" t="str">
        <f>hyperlink("https://drive.google.com/uc?export=view&amp;id=1tZQuqzUeaJ9UinwY7HteTm5mXYh1naMa",image("https://drive.google.com/thumbnail?id=1tZQuqzUeaJ9UinwY7HteTm5mXYh1naMa"))</f>
        <v/>
      </c>
      <c r="C75" s="16" t="s">
        <v>160</v>
      </c>
      <c r="D75" s="16" t="s">
        <v>161</v>
      </c>
      <c r="E75" s="1">
        <v>0.0</v>
      </c>
      <c r="F75" s="17">
        <v>1.0</v>
      </c>
      <c r="G75" s="17">
        <v>1.0</v>
      </c>
    </row>
    <row r="76" ht="187.5" customHeight="1">
      <c r="A76" s="1">
        <v>75.0</v>
      </c>
      <c r="B76" s="15" t="str">
        <f>hyperlink("https://drive.google.com/uc?export=view&amp;id=1JtywksnnCweDH4wVU9HelF4SQ0vBPO39",image("https://drive.google.com/thumbnail?id=1JtywksnnCweDH4wVU9HelF4SQ0vBPO39"))</f>
        <v/>
      </c>
      <c r="C76" s="16" t="s">
        <v>162</v>
      </c>
      <c r="D76" s="16" t="s">
        <v>163</v>
      </c>
      <c r="E76" s="1">
        <v>1.0</v>
      </c>
      <c r="F76" s="17">
        <v>1.0</v>
      </c>
      <c r="G76" s="17">
        <v>2.0</v>
      </c>
    </row>
    <row r="77" ht="187.5" customHeight="1">
      <c r="A77" s="5">
        <v>76.0</v>
      </c>
      <c r="B77" s="6" t="str">
        <f>hyperlink("https://drive.google.com/uc?export=view&amp;id=1xx3TyZ_q65GuFpGVlwce6VRr3qND3TZH",image("https://drive.google.com/thumbnail?id=1xx3TyZ_q65GuFpGVlwce6VRr3qND3TZH"))</f>
        <v/>
      </c>
      <c r="C77" s="7" t="s">
        <v>164</v>
      </c>
      <c r="D77" s="7" t="s">
        <v>40</v>
      </c>
      <c r="E77" s="5">
        <v>0.0</v>
      </c>
      <c r="F77" s="8">
        <v>0.0</v>
      </c>
      <c r="G77" s="8">
        <v>0.0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t="187.5" customHeight="1">
      <c r="A78" s="5">
        <v>77.0</v>
      </c>
      <c r="B78" s="6" t="str">
        <f>hyperlink("https://drive.google.com/uc?export=view&amp;id=1svHStO-6LHrEL9oLxogMAtli7h3j5_DU",image("https://drive.google.com/thumbnail?id=1svHStO-6LHrEL9oLxogMAtli7h3j5_DU"))</f>
        <v/>
      </c>
      <c r="C78" s="7" t="s">
        <v>165</v>
      </c>
      <c r="D78" s="7" t="s">
        <v>166</v>
      </c>
      <c r="E78" s="5">
        <v>0.0</v>
      </c>
      <c r="F78" s="8">
        <v>0.0</v>
      </c>
      <c r="G78" s="8">
        <v>0.0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t="187.5" customHeight="1">
      <c r="A79" s="5">
        <v>78.0</v>
      </c>
      <c r="B79" s="6" t="str">
        <f>hyperlink("https://drive.google.com/uc?export=view&amp;id=1BV_oiHYegVBvfmRotdqzrPUrqLxY51oz",image("https://drive.google.com/thumbnail?id=1BV_oiHYegVBvfmRotdqzrPUrqLxY51oz"))</f>
        <v/>
      </c>
      <c r="C79" s="7" t="s">
        <v>167</v>
      </c>
      <c r="D79" s="7" t="s">
        <v>166</v>
      </c>
      <c r="E79" s="5">
        <v>0.0</v>
      </c>
      <c r="F79" s="8">
        <v>0.0</v>
      </c>
      <c r="G79" s="8">
        <v>0.0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187.5" customHeight="1">
      <c r="A80" s="1">
        <v>79.0</v>
      </c>
      <c r="B80" s="15" t="str">
        <f>hyperlink("https://drive.google.com/uc?export=view&amp;id=1KBVNtJq05USW1djypBwz8c70kAH3sgMe",image("https://drive.google.com/thumbnail?id=1KBVNtJq05USW1djypBwz8c70kAH3sgMe"))</f>
        <v/>
      </c>
      <c r="C80" s="12" t="s">
        <v>168</v>
      </c>
      <c r="D80" s="12" t="s">
        <v>169</v>
      </c>
      <c r="E80" s="1">
        <v>0.0</v>
      </c>
      <c r="F80" s="17">
        <v>0.0</v>
      </c>
      <c r="G80" s="17">
        <v>1.0</v>
      </c>
    </row>
    <row r="81" ht="187.5" customHeight="1">
      <c r="A81" s="1">
        <v>80.0</v>
      </c>
      <c r="B81" s="15" t="str">
        <f>hyperlink("https://drive.google.com/uc?export=view&amp;id=1vomYTjwudxC3WXT7xC2Ot1c-6BIuUdeW",image("https://drive.google.com/thumbnail?id=1vomYTjwudxC3WXT7xC2Ot1c-6BIuUdeW"))</f>
        <v/>
      </c>
      <c r="C81" s="16" t="s">
        <v>170</v>
      </c>
      <c r="D81" s="16" t="s">
        <v>171</v>
      </c>
      <c r="E81" s="1">
        <v>0.0</v>
      </c>
      <c r="F81" s="17">
        <v>1.0</v>
      </c>
      <c r="G81" s="17">
        <v>1.0</v>
      </c>
    </row>
    <row r="82" ht="187.5" customHeight="1">
      <c r="A82" s="19">
        <v>81.0</v>
      </c>
      <c r="B82" s="20" t="str">
        <f>hyperlink("https://drive.google.com/uc?export=view&amp;id=1zPdQOdvJimtOGglKYjcUYzP8WNaBIqbv",image("https://drive.google.com/thumbnail?id=1zPdQOdvJimtOGglKYjcUYzP8WNaBIqbv"))</f>
        <v/>
      </c>
      <c r="C82" s="24" t="s">
        <v>172</v>
      </c>
      <c r="D82" s="24" t="s">
        <v>173</v>
      </c>
      <c r="E82" s="19">
        <v>1.0</v>
      </c>
      <c r="F82" s="22">
        <v>0.0</v>
      </c>
      <c r="G82" s="22">
        <v>2.0</v>
      </c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ht="187.5" customHeight="1">
      <c r="A83" s="1">
        <v>82.0</v>
      </c>
      <c r="B83" s="15" t="str">
        <f>hyperlink("https://drive.google.com/uc?export=view&amp;id=1d5EEi_v6cK28BYpdN7BnZ_ceRLJwNA7W",image("https://drive.google.com/thumbnail?id=1d5EEi_v6cK28BYpdN7BnZ_ceRLJwNA7W"))</f>
        <v/>
      </c>
      <c r="C83" s="16" t="s">
        <v>174</v>
      </c>
      <c r="D83" s="16" t="s">
        <v>175</v>
      </c>
      <c r="E83" s="1">
        <v>0.0</v>
      </c>
      <c r="F83" s="17">
        <v>0.0</v>
      </c>
      <c r="G83" s="17">
        <v>1.0</v>
      </c>
    </row>
    <row r="84" ht="187.5" customHeight="1">
      <c r="A84" s="5">
        <v>83.0</v>
      </c>
      <c r="B84" s="6" t="str">
        <f>hyperlink("https://drive.google.com/uc?export=view&amp;id=1JyyIzt7jfTP9aZVfXrpJHpoiprQ6xl0R",image("https://drive.google.com/thumbnail?id=1JyyIzt7jfTP9aZVfXrpJHpoiprQ6xl0R"))</f>
        <v/>
      </c>
      <c r="C84" s="7" t="s">
        <v>176</v>
      </c>
      <c r="D84" s="7" t="s">
        <v>177</v>
      </c>
      <c r="E84" s="5">
        <v>0.0</v>
      </c>
      <c r="F84" s="8">
        <v>0.0</v>
      </c>
      <c r="G84" s="8">
        <v>0.0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t="187.5" customHeight="1">
      <c r="A85" s="1">
        <v>84.0</v>
      </c>
      <c r="B85" s="15" t="str">
        <f>hyperlink("https://drive.google.com/uc?export=view&amp;id=1a6mNlJbpYDBtYyHDgauOOIfTOCxSR5wS",image("https://drive.google.com/thumbnail?id=1a6mNlJbpYDBtYyHDgauOOIfTOCxSR5wS"))</f>
        <v/>
      </c>
      <c r="C85" s="12" t="s">
        <v>178</v>
      </c>
      <c r="D85" s="12" t="s">
        <v>179</v>
      </c>
      <c r="E85" s="1">
        <v>0.0</v>
      </c>
      <c r="F85" s="17">
        <v>1.0</v>
      </c>
      <c r="G85" s="17">
        <v>1.0</v>
      </c>
    </row>
    <row r="86" ht="187.5" customHeight="1">
      <c r="A86" s="1">
        <v>85.0</v>
      </c>
      <c r="B86" s="15" t="str">
        <f>hyperlink("https://drive.google.com/uc?export=view&amp;id=1PZXRRIwPzqaTog8BD8XR0pPgnPLdT02C",image("https://drive.google.com/thumbnail?id=1PZXRRIwPzqaTog8BD8XR0pPgnPLdT02C"))</f>
        <v/>
      </c>
      <c r="C86" s="16" t="s">
        <v>180</v>
      </c>
      <c r="D86" s="16" t="s">
        <v>181</v>
      </c>
      <c r="E86" s="1">
        <v>1.0</v>
      </c>
      <c r="F86" s="17">
        <v>0.0</v>
      </c>
      <c r="G86" s="17">
        <v>0.0</v>
      </c>
    </row>
    <row r="87" ht="187.5" customHeight="1">
      <c r="A87" s="1">
        <v>86.0</v>
      </c>
      <c r="B87" s="15" t="str">
        <f>hyperlink("https://drive.google.com/uc?export=view&amp;id=1aDd11JfXw-bpPI5XmYqAfF8YKeaEGBzQ",image("https://drive.google.com/thumbnail?id=1aDd11JfXw-bpPI5XmYqAfF8YKeaEGBzQ"))</f>
        <v/>
      </c>
      <c r="C87" s="12" t="s">
        <v>182</v>
      </c>
      <c r="D87" s="12" t="s">
        <v>183</v>
      </c>
      <c r="E87" s="1">
        <v>0.0</v>
      </c>
      <c r="F87" s="17">
        <v>0.0</v>
      </c>
      <c r="G87" s="17">
        <v>1.0</v>
      </c>
    </row>
    <row r="88" ht="187.5" customHeight="1">
      <c r="A88" s="1">
        <v>87.0</v>
      </c>
      <c r="B88" s="15" t="str">
        <f>hyperlink("https://drive.google.com/uc?export=view&amp;id=1c8njBT8KDqqjBJf-1vlZGQ7NNxqcSxQL",image("https://drive.google.com/thumbnail?id=1c8njBT8KDqqjBJf-1vlZGQ7NNxqcSxQL"))</f>
        <v/>
      </c>
      <c r="C88" s="12" t="s">
        <v>184</v>
      </c>
      <c r="D88" s="12" t="s">
        <v>185</v>
      </c>
      <c r="E88" s="1">
        <v>1.0</v>
      </c>
      <c r="F88" s="17">
        <v>1.0</v>
      </c>
      <c r="G88" s="17">
        <v>2.0</v>
      </c>
    </row>
    <row r="89" ht="187.5" customHeight="1">
      <c r="A89" s="1">
        <v>88.0</v>
      </c>
      <c r="B89" s="15" t="str">
        <f>hyperlink("https://drive.google.com/uc?export=view&amp;id=1OzfvBgxBNJ-LV-BA7U8JT615wdiX4GoL",image("https://drive.google.com/thumbnail?id=1OzfvBgxBNJ-LV-BA7U8JT615wdiX4GoL"))</f>
        <v/>
      </c>
      <c r="C89" s="16" t="s">
        <v>186</v>
      </c>
      <c r="D89" s="16" t="s">
        <v>187</v>
      </c>
      <c r="E89" s="1">
        <v>0.0</v>
      </c>
      <c r="F89" s="17">
        <v>0.0</v>
      </c>
      <c r="G89" s="17">
        <v>1.0</v>
      </c>
    </row>
    <row r="90" ht="187.5" customHeight="1">
      <c r="A90" s="5">
        <v>89.0</v>
      </c>
      <c r="B90" s="6" t="str">
        <f>hyperlink("https://drive.google.com/uc?export=view&amp;id=1GtRXqOj0f5zFjkBtxRDqn1X2Wh0BlILW",image("https://drive.google.com/thumbnail?id=1GtRXqOj0f5zFjkBtxRDqn1X2Wh0BlILW"))</f>
        <v/>
      </c>
      <c r="C90" s="18" t="s">
        <v>188</v>
      </c>
      <c r="D90" s="18" t="s">
        <v>189</v>
      </c>
      <c r="E90" s="5">
        <v>2.0</v>
      </c>
      <c r="F90" s="8">
        <v>2.0</v>
      </c>
      <c r="G90" s="8">
        <v>2.0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187.5" customHeight="1">
      <c r="A91" s="1">
        <v>90.0</v>
      </c>
      <c r="B91" s="15" t="str">
        <f>hyperlink("https://drive.google.com/uc?export=view&amp;id=1MoZJROUj_ajVid8e38zfxO12cx3IMCX6",image("https://drive.google.com/thumbnail?id=1MoZJROUj_ajVid8e38zfxO12cx3IMCX6"))</f>
        <v/>
      </c>
      <c r="C91" s="16" t="s">
        <v>190</v>
      </c>
      <c r="D91" s="16" t="s">
        <v>191</v>
      </c>
      <c r="E91" s="1">
        <v>0.0</v>
      </c>
      <c r="F91" s="17">
        <v>0.0</v>
      </c>
      <c r="G91" s="17">
        <v>1.0</v>
      </c>
    </row>
    <row r="92" ht="187.5" customHeight="1">
      <c r="A92" s="19">
        <v>91.0</v>
      </c>
      <c r="B92" s="20" t="str">
        <f>hyperlink("https://drive.google.com/uc?export=view&amp;id=15_-v2Pvgm1x_P6X3ZmsFIcVnXqsWeMUn",image("https://drive.google.com/thumbnail?id=15_-v2Pvgm1x_P6X3ZmsFIcVnXqsWeMUn"))</f>
        <v/>
      </c>
      <c r="C92" s="24" t="s">
        <v>192</v>
      </c>
      <c r="D92" s="24" t="s">
        <v>193</v>
      </c>
      <c r="E92" s="19">
        <v>1.0</v>
      </c>
      <c r="F92" s="22">
        <v>0.0</v>
      </c>
      <c r="G92" s="22">
        <v>2.0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ht="187.5" customHeight="1">
      <c r="A93" s="5">
        <v>92.0</v>
      </c>
      <c r="B93" s="6" t="str">
        <f>hyperlink("https://drive.google.com/uc?export=view&amp;id=195fypQvF4opVLfDVB0KNGnQbYtEWQrW2",image("https://drive.google.com/thumbnail?id=195fypQvF4opVLfDVB0KNGnQbYtEWQrW2"))</f>
        <v/>
      </c>
      <c r="C93" s="7" t="s">
        <v>194</v>
      </c>
      <c r="D93" s="7" t="s">
        <v>195</v>
      </c>
      <c r="E93" s="5">
        <v>0.0</v>
      </c>
      <c r="F93" s="8">
        <v>0.0</v>
      </c>
      <c r="G93" s="8">
        <v>0.0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187.5" customHeight="1">
      <c r="A94" s="5">
        <v>93.0</v>
      </c>
      <c r="B94" s="6" t="str">
        <f>hyperlink("https://drive.google.com/uc?export=view&amp;id=13ZzVGwZN4ndduRzitkQ6_NIkydzuF_Ri",image("https://drive.google.com/thumbnail?id=13ZzVGwZN4ndduRzitkQ6_NIkydzuF_Ri"))</f>
        <v/>
      </c>
      <c r="C94" s="18" t="s">
        <v>196</v>
      </c>
      <c r="D94" s="18" t="s">
        <v>197</v>
      </c>
      <c r="E94" s="5">
        <v>2.0</v>
      </c>
      <c r="F94" s="8">
        <v>2.0</v>
      </c>
      <c r="G94" s="8">
        <v>2.0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ht="187.5" customHeight="1">
      <c r="A95" s="1">
        <v>94.0</v>
      </c>
      <c r="B95" s="15" t="str">
        <f>hyperlink("https://drive.google.com/uc?export=view&amp;id=1GeqQSO-EVb4IgnyF8sNrWOfVHTHqlNZz",image("https://drive.google.com/thumbnail?id=1GeqQSO-EVb4IgnyF8sNrWOfVHTHqlNZz"))</f>
        <v/>
      </c>
      <c r="C95" s="16" t="s">
        <v>198</v>
      </c>
      <c r="D95" s="16" t="s">
        <v>199</v>
      </c>
      <c r="E95" s="1">
        <v>3.0</v>
      </c>
      <c r="F95" s="17">
        <v>3.0</v>
      </c>
      <c r="G95" s="17">
        <v>1.0</v>
      </c>
    </row>
    <row r="96" ht="187.5" customHeight="1">
      <c r="A96" s="5">
        <v>95.0</v>
      </c>
      <c r="B96" s="6" t="str">
        <f>hyperlink("https://drive.google.com/uc?export=view&amp;id=1NTHwPRO_XXrebd8CM33Nm-YRCAQl2g2S",image("https://drive.google.com/thumbnail?id=1NTHwPRO_XXrebd8CM33Nm-YRCAQl2g2S"))</f>
        <v/>
      </c>
      <c r="C96" s="7" t="s">
        <v>200</v>
      </c>
      <c r="D96" s="7" t="s">
        <v>201</v>
      </c>
      <c r="E96" s="5">
        <v>0.0</v>
      </c>
      <c r="F96" s="8">
        <v>0.0</v>
      </c>
      <c r="G96" s="8">
        <v>0.0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t="187.5" customHeight="1">
      <c r="A97" s="1">
        <v>96.0</v>
      </c>
      <c r="B97" s="15" t="str">
        <f>hyperlink("https://drive.google.com/uc?export=view&amp;id=1JWCmjjMO2yR-jYGWSWbCw_T2dnP_FP2i",image("https://drive.google.com/thumbnail?id=1JWCmjjMO2yR-jYGWSWbCw_T2dnP_FP2i"))</f>
        <v/>
      </c>
      <c r="C97" s="12" t="s">
        <v>202</v>
      </c>
      <c r="D97" s="12" t="s">
        <v>203</v>
      </c>
      <c r="E97" s="1">
        <v>0.0</v>
      </c>
      <c r="F97" s="17">
        <v>1.0</v>
      </c>
      <c r="G97" s="17">
        <v>1.0</v>
      </c>
    </row>
    <row r="98" ht="187.5" customHeight="1">
      <c r="A98" s="5">
        <v>97.0</v>
      </c>
      <c r="B98" s="6" t="str">
        <f>hyperlink("https://drive.google.com/uc?export=view&amp;id=1RWaqDRQzmf8x3fOGpCnZ5bR_aHm4C059",image("https://drive.google.com/thumbnail?id=1RWaqDRQzmf8x3fOGpCnZ5bR_aHm4C059"))</f>
        <v/>
      </c>
      <c r="C98" s="7" t="s">
        <v>204</v>
      </c>
      <c r="D98" s="7" t="s">
        <v>205</v>
      </c>
      <c r="E98" s="5">
        <v>0.0</v>
      </c>
      <c r="F98" s="8">
        <v>0.0</v>
      </c>
      <c r="G98" s="8">
        <v>0.0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t="187.5" customHeight="1">
      <c r="A99" s="1">
        <v>98.0</v>
      </c>
      <c r="B99" s="15" t="str">
        <f>hyperlink("https://drive.google.com/uc?export=view&amp;id=1Y9jwxIYSESyGGG3FTYGbm9WJMD9oVRq8",image("https://drive.google.com/thumbnail?id=1Y9jwxIYSESyGGG3FTYGbm9WJMD9oVRq8"))</f>
        <v/>
      </c>
      <c r="C99" s="16" t="s">
        <v>206</v>
      </c>
      <c r="D99" s="16" t="s">
        <v>207</v>
      </c>
      <c r="E99" s="1">
        <v>1.0</v>
      </c>
      <c r="F99" s="17">
        <v>0.0</v>
      </c>
      <c r="G99" s="17">
        <v>1.0</v>
      </c>
    </row>
    <row r="100" ht="187.5" customHeight="1">
      <c r="A100" s="5">
        <v>99.0</v>
      </c>
      <c r="B100" s="6" t="str">
        <f>hyperlink("https://drive.google.com/uc?export=view&amp;id=11QLCfAHUM8vMmzWdaqJaUXfiEIuFrQA5",image("https://drive.google.com/thumbnail?id=11QLCfAHUM8vMmzWdaqJaUXfiEIuFrQA5"))</f>
        <v/>
      </c>
      <c r="C100" s="7" t="s">
        <v>208</v>
      </c>
      <c r="D100" s="7" t="s">
        <v>209</v>
      </c>
      <c r="E100" s="5">
        <v>0.0</v>
      </c>
      <c r="F100" s="8">
        <v>0.0</v>
      </c>
      <c r="G100" s="8">
        <v>0.0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t="187.5" customHeight="1">
      <c r="A101" s="1">
        <v>100.0</v>
      </c>
      <c r="B101" s="15" t="str">
        <f>hyperlink("https://drive.google.com/uc?export=view&amp;id=1ZNY3BUjWD4nwvaukHQZ_HsXjZYMlRI5k",image("https://drive.google.com/thumbnail?id=1ZNY3BUjWD4nwvaukHQZ_HsXjZYMlRI5k"))</f>
        <v/>
      </c>
      <c r="C101" s="16" t="s">
        <v>210</v>
      </c>
      <c r="D101" s="16" t="s">
        <v>211</v>
      </c>
      <c r="E101" s="1">
        <v>2.0</v>
      </c>
      <c r="F101" s="17">
        <v>0.0</v>
      </c>
      <c r="G101" s="17">
        <v>2.0</v>
      </c>
    </row>
    <row r="102" ht="187.5" customHeight="1">
      <c r="A102" s="5">
        <v>101.0</v>
      </c>
      <c r="B102" s="6" t="str">
        <f>hyperlink("https://drive.google.com/uc?export=view&amp;id=15r-bQyx24GBe6c_go2R2HG1IxU3ncOq5",image("https://drive.google.com/thumbnail?id=15r-bQyx24GBe6c_go2R2HG1IxU3ncOq5"))</f>
        <v/>
      </c>
      <c r="C102" s="7" t="s">
        <v>212</v>
      </c>
      <c r="D102" s="7" t="s">
        <v>213</v>
      </c>
      <c r="E102" s="5">
        <v>0.0</v>
      </c>
      <c r="F102" s="8">
        <v>0.0</v>
      </c>
      <c r="G102" s="8">
        <v>0.0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187.5" customHeight="1">
      <c r="A103" s="5">
        <v>102.0</v>
      </c>
      <c r="B103" s="6" t="str">
        <f>hyperlink("https://drive.google.com/uc?export=view&amp;id=1N8GWGvhyp8G3SqKbEZVC2DoQ6qAGqLkB",image("https://drive.google.com/thumbnail?id=1N8GWGvhyp8G3SqKbEZVC2DoQ6qAGqLkB"))</f>
        <v/>
      </c>
      <c r="C103" s="7" t="s">
        <v>214</v>
      </c>
      <c r="D103" s="7" t="s">
        <v>215</v>
      </c>
      <c r="E103" s="5">
        <v>0.0</v>
      </c>
      <c r="F103" s="8">
        <v>0.0</v>
      </c>
      <c r="G103" s="8">
        <v>0.0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ht="187.5" customHeight="1">
      <c r="A104" s="5">
        <v>103.0</v>
      </c>
      <c r="B104" s="6" t="str">
        <f>hyperlink("https://drive.google.com/uc?export=view&amp;id=1mySZzuckgx9jXPOO1ahB7zd59V_BKZe8",image("https://drive.google.com/thumbnail?id=1mySZzuckgx9jXPOO1ahB7zd59V_BKZe8"))</f>
        <v/>
      </c>
      <c r="C104" s="7" t="s">
        <v>216</v>
      </c>
      <c r="D104" s="7" t="s">
        <v>217</v>
      </c>
      <c r="E104" s="5">
        <v>0.0</v>
      </c>
      <c r="F104" s="8">
        <v>0.0</v>
      </c>
      <c r="G104" s="8">
        <v>0.0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ht="187.5" customHeight="1">
      <c r="A105" s="1">
        <v>104.0</v>
      </c>
      <c r="B105" s="15" t="str">
        <f>hyperlink("https://drive.google.com/uc?export=view&amp;id=1lIFmvuokBzFqGl7qYRuy2XeTV6wS1ixj",image("https://drive.google.com/thumbnail?id=1lIFmvuokBzFqGl7qYRuy2XeTV6wS1ixj"))</f>
        <v/>
      </c>
      <c r="C105" s="16" t="s">
        <v>218</v>
      </c>
      <c r="D105" s="16" t="s">
        <v>219</v>
      </c>
      <c r="E105" s="1">
        <v>1.0</v>
      </c>
      <c r="F105" s="17">
        <v>0.0</v>
      </c>
      <c r="G105" s="17">
        <v>1.0</v>
      </c>
    </row>
    <row r="106" ht="187.5" customHeight="1">
      <c r="A106" s="5">
        <v>105.0</v>
      </c>
      <c r="B106" s="6" t="str">
        <f>hyperlink("https://drive.google.com/uc?export=view&amp;id=1qE2f9BW8S-8exDam1dEWrFy6JoVD3Q3H",image("https://drive.google.com/thumbnail?id=1qE2f9BW8S-8exDam1dEWrFy6JoVD3Q3H"))</f>
        <v/>
      </c>
      <c r="C106" s="7" t="s">
        <v>220</v>
      </c>
      <c r="D106" s="7" t="s">
        <v>221</v>
      </c>
      <c r="E106" s="5">
        <v>0.0</v>
      </c>
      <c r="F106" s="8">
        <v>0.0</v>
      </c>
      <c r="G106" s="8">
        <v>0.0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ht="187.5" customHeight="1">
      <c r="A107" s="5">
        <v>106.0</v>
      </c>
      <c r="B107" s="6" t="str">
        <f>hyperlink("https://drive.google.com/uc?export=view&amp;id=11xoKsjYRD50ncAlHw8qin9zQ8SgVWnou",image("https://drive.google.com/thumbnail?id=11xoKsjYRD50ncAlHw8qin9zQ8SgVWnou"))</f>
        <v/>
      </c>
      <c r="C107" s="7" t="s">
        <v>222</v>
      </c>
      <c r="D107" s="7" t="s">
        <v>223</v>
      </c>
      <c r="E107" s="5">
        <v>0.0</v>
      </c>
      <c r="F107" s="8">
        <v>0.0</v>
      </c>
      <c r="G107" s="8">
        <v>0.0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187.5" customHeight="1">
      <c r="A108" s="1">
        <v>107.0</v>
      </c>
      <c r="B108" s="15" t="str">
        <f>hyperlink("https://drive.google.com/uc?export=view&amp;id=1PTTgeMTgBI5pUJE0xdQtjIezaWHTT9dh",image("https://drive.google.com/thumbnail?id=1PTTgeMTgBI5pUJE0xdQtjIezaWHTT9dh"))</f>
        <v/>
      </c>
      <c r="C108" s="16" t="s">
        <v>224</v>
      </c>
      <c r="D108" s="16" t="s">
        <v>225</v>
      </c>
      <c r="E108" s="1">
        <v>2.0</v>
      </c>
      <c r="F108" s="17">
        <v>2.0</v>
      </c>
      <c r="G108" s="17">
        <v>1.0</v>
      </c>
    </row>
    <row r="109" ht="187.5" customHeight="1">
      <c r="A109" s="5">
        <v>108.0</v>
      </c>
      <c r="B109" s="6" t="str">
        <f>hyperlink("https://drive.google.com/uc?export=view&amp;id=1sz9_dG8Dm0NhTx5KBytxAGG88YAE4zEF",image("https://drive.google.com/thumbnail?id=1sz9_dG8Dm0NhTx5KBytxAGG88YAE4zEF"))</f>
        <v/>
      </c>
      <c r="C109" s="18" t="s">
        <v>226</v>
      </c>
      <c r="D109" s="18" t="s">
        <v>227</v>
      </c>
      <c r="E109" s="5">
        <v>2.0</v>
      </c>
      <c r="F109" s="8">
        <v>2.0</v>
      </c>
      <c r="G109" s="8">
        <v>2.0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ht="187.5" customHeight="1">
      <c r="A110" s="1">
        <v>109.0</v>
      </c>
      <c r="B110" s="15" t="str">
        <f>hyperlink("https://drive.google.com/uc?export=view&amp;id=1WOKvMcMCDnCEpsQ_y2ENEffHkjXUhv8U",image("https://drive.google.com/thumbnail?id=1WOKvMcMCDnCEpsQ_y2ENEffHkjXUhv8U"))</f>
        <v/>
      </c>
      <c r="C110" s="12" t="s">
        <v>228</v>
      </c>
      <c r="D110" s="12" t="s">
        <v>229</v>
      </c>
      <c r="E110" s="1">
        <v>2.0</v>
      </c>
      <c r="F110" s="17">
        <v>1.0</v>
      </c>
      <c r="G110" s="17">
        <v>2.0</v>
      </c>
    </row>
    <row r="111" ht="187.5" customHeight="1">
      <c r="A111" s="1">
        <v>110.0</v>
      </c>
      <c r="B111" s="15" t="str">
        <f>hyperlink("https://drive.google.com/uc?export=view&amp;id=1JoXdLFrmAgJ-aB8Q4OB1jInRU9jW7saE",image("https://drive.google.com/thumbnail?id=1JoXdLFrmAgJ-aB8Q4OB1jInRU9jW7saE,3"))</f>
        <v/>
      </c>
      <c r="C111" s="16" t="s">
        <v>230</v>
      </c>
      <c r="D111" s="16" t="s">
        <v>231</v>
      </c>
      <c r="E111" s="1">
        <v>2.0</v>
      </c>
      <c r="F111" s="17">
        <v>1.0</v>
      </c>
      <c r="G111" s="17">
        <v>2.0</v>
      </c>
    </row>
    <row r="112" ht="187.5" customHeight="1">
      <c r="A112" s="19">
        <v>111.0</v>
      </c>
      <c r="B112" s="20" t="str">
        <f>hyperlink("https://drive.google.com/uc?export=view&amp;id=1Jw5joJYxPx2P7XrK4zgSDXNfRqwGmRDc",image("https://drive.google.com/thumbnail?id=1Jw5joJYxPx2P7XrK4zgSDXNfRqwGmRDc"))</f>
        <v/>
      </c>
      <c r="C112" s="24" t="s">
        <v>232</v>
      </c>
      <c r="D112" s="24" t="s">
        <v>233</v>
      </c>
      <c r="E112" s="19">
        <v>1.0</v>
      </c>
      <c r="F112" s="22">
        <v>0.0</v>
      </c>
      <c r="G112" s="22">
        <v>2.0</v>
      </c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ht="187.5" customHeight="1">
      <c r="A113" s="1">
        <v>112.0</v>
      </c>
      <c r="B113" s="15" t="str">
        <f>hyperlink("https://drive.google.com/uc?export=view&amp;id=19Qc8Y6RlB4O97y-kmK1OexNDr8BfuQTn",image("https://drive.google.com/thumbnail?id=19Qc8Y6RlB4O97y-kmK1OexNDr8BfuQTn"))</f>
        <v/>
      </c>
      <c r="C113" s="12" t="s">
        <v>234</v>
      </c>
      <c r="D113" s="12" t="s">
        <v>235</v>
      </c>
      <c r="E113" s="1">
        <v>0.0</v>
      </c>
      <c r="F113" s="17">
        <v>0.0</v>
      </c>
      <c r="G113" s="17">
        <v>2.0</v>
      </c>
    </row>
    <row r="114" ht="187.5" customHeight="1">
      <c r="A114" s="5">
        <v>113.0</v>
      </c>
      <c r="B114" s="6" t="str">
        <f>hyperlink("https://drive.google.com/uc?export=view&amp;id=109Pt_rA4n-ncAwPhN0iidC9akpH606Ws",image("https://drive.google.com/thumbnail?id=109Pt_rA4n-ncAwPhN0iidC9akpH606Ws"))</f>
        <v/>
      </c>
      <c r="C114" s="18" t="s">
        <v>236</v>
      </c>
      <c r="D114" s="18" t="s">
        <v>237</v>
      </c>
      <c r="E114" s="5">
        <v>2.0</v>
      </c>
      <c r="F114" s="8">
        <v>2.0</v>
      </c>
      <c r="G114" s="8">
        <v>2.0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ht="187.5" customHeight="1">
      <c r="A115" s="5">
        <v>114.0</v>
      </c>
      <c r="B115" s="6" t="str">
        <f>hyperlink("https://drive.google.com/uc?export=view&amp;id=18i3E8lfdOlkCqU-jD5aeNECtG0mKYMzP",image("https://drive.google.com/thumbnail?id=18i3E8lfdOlkCqU-jD5aeNECtG0mKYMzP"))</f>
        <v/>
      </c>
      <c r="C115" s="18" t="s">
        <v>238</v>
      </c>
      <c r="D115" s="18" t="s">
        <v>239</v>
      </c>
      <c r="E115" s="5">
        <v>2.0</v>
      </c>
      <c r="F115" s="8">
        <v>2.0</v>
      </c>
      <c r="G115" s="8">
        <v>2.0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ht="187.5" customHeight="1">
      <c r="A116" s="5">
        <v>115.0</v>
      </c>
      <c r="B116" s="6" t="str">
        <f>hyperlink("https://drive.google.com/uc?export=view&amp;id=1uGnIQ8H0oZ7MXi-zh1dLKe3R59A8_FFa",image("https://drive.google.com/thumbnail?id=1uGnIQ8H0oZ7MXi-zh1dLKe3R59A8_FFa"))</f>
        <v/>
      </c>
      <c r="C116" s="18" t="s">
        <v>240</v>
      </c>
      <c r="D116" s="18" t="s">
        <v>241</v>
      </c>
      <c r="E116" s="5">
        <v>2.0</v>
      </c>
      <c r="F116" s="8">
        <v>2.0</v>
      </c>
      <c r="G116" s="8">
        <v>2.0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87.5" customHeight="1">
      <c r="A117" s="5">
        <v>116.0</v>
      </c>
      <c r="B117" s="6" t="str">
        <f>hyperlink("https://drive.google.com/uc?export=view&amp;id=1ELYeexxaYvJOZP8qwNqgduq9dTLFkXAt",image("https://drive.google.com/thumbnail?id=1ELYeexxaYvJOZP8qwNqgduq9dTLFkXAt"))</f>
        <v/>
      </c>
      <c r="C117" s="7" t="s">
        <v>242</v>
      </c>
      <c r="D117" s="7" t="s">
        <v>243</v>
      </c>
      <c r="E117" s="5">
        <v>0.0</v>
      </c>
      <c r="F117" s="8">
        <v>0.0</v>
      </c>
      <c r="G117" s="8">
        <v>0.0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ht="187.5" customHeight="1">
      <c r="A118" s="19">
        <v>117.0</v>
      </c>
      <c r="B118" s="20" t="str">
        <f>hyperlink("https://drive.google.com/uc?export=view&amp;id=1g0Q_pEF-URMKd_Fp6fxdHFSMCEphNmSn",image("https://drive.google.com/thumbnail?id=1g0Q_pEF-URMKd_Fp6fxdHFSMCEphNmSn"))</f>
        <v/>
      </c>
      <c r="C118" s="24" t="s">
        <v>244</v>
      </c>
      <c r="D118" s="24" t="s">
        <v>245</v>
      </c>
      <c r="E118" s="19">
        <v>2.0</v>
      </c>
      <c r="F118" s="22">
        <v>0.0</v>
      </c>
      <c r="G118" s="22">
        <v>1.0</v>
      </c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ht="187.5" customHeight="1">
      <c r="A119" s="19">
        <v>118.0</v>
      </c>
      <c r="B119" s="20" t="str">
        <f>hyperlink("https://drive.google.com/uc?export=view&amp;id=1kHsWI8Ub1oZbxHzJWukUQjx-YCbnT-0C",image("https://drive.google.com/thumbnail?id=1kHsWI8Ub1oZbxHzJWukUQjx-YCbnT-0C"))</f>
        <v/>
      </c>
      <c r="C119" s="21" t="s">
        <v>246</v>
      </c>
      <c r="D119" s="21" t="s">
        <v>40</v>
      </c>
      <c r="E119" s="19">
        <v>2.0</v>
      </c>
      <c r="F119" s="22">
        <v>0.0</v>
      </c>
      <c r="G119" s="22">
        <v>1.0</v>
      </c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ht="187.5" customHeight="1">
      <c r="A120" s="5">
        <v>119.0</v>
      </c>
      <c r="B120" s="6" t="str">
        <f>hyperlink("https://drive.google.com/uc?export=view&amp;id=1k8ZowYKGDNI_vjFFRixUy8dUtQxJw1jK",image("https://drive.google.com/thumbnail?id=1k8ZowYKGDNI_vjFFRixUy8dUtQxJw1jK"))</f>
        <v/>
      </c>
      <c r="C120" s="7" t="s">
        <v>247</v>
      </c>
      <c r="D120" s="7" t="s">
        <v>248</v>
      </c>
      <c r="E120" s="5">
        <v>0.0</v>
      </c>
      <c r="F120" s="8">
        <v>0.0</v>
      </c>
      <c r="G120" s="8">
        <v>0.0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ht="187.5" customHeight="1">
      <c r="A121" s="5">
        <v>120.0</v>
      </c>
      <c r="B121" s="6" t="str">
        <f>hyperlink("https://drive.google.com/uc?export=view&amp;id=1lTMLXq_dA6wHkL7s6FTubrIU8qmmX3XQ",image("https://drive.google.com/thumbnail?id=1lTMLXq_dA6wHkL7s6FTubrIU8qmmX3XQ"))</f>
        <v/>
      </c>
      <c r="C121" s="7" t="s">
        <v>249</v>
      </c>
      <c r="D121" s="7" t="s">
        <v>250</v>
      </c>
      <c r="E121" s="5">
        <v>0.0</v>
      </c>
      <c r="F121" s="8">
        <v>0.0</v>
      </c>
      <c r="G121" s="8">
        <v>0.0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187.5" customHeight="1">
      <c r="A122" s="1">
        <v>121.0</v>
      </c>
      <c r="B122" s="15" t="str">
        <f>hyperlink("https://drive.google.com/uc?export=view&amp;id=12w55npbWnKShL8Fr8aRwao6kOXIqrqEF",image("https://drive.google.com/thumbnail?id=12w55npbWnKShL8Fr8aRwao6kOXIqrqEF"))</f>
        <v/>
      </c>
      <c r="C122" s="12" t="s">
        <v>251</v>
      </c>
      <c r="D122" s="12" t="s">
        <v>252</v>
      </c>
      <c r="E122" s="1">
        <v>0.0</v>
      </c>
      <c r="F122" s="17">
        <v>0.0</v>
      </c>
      <c r="G122" s="17">
        <v>1.0</v>
      </c>
    </row>
    <row r="123" ht="187.5" customHeight="1">
      <c r="A123" s="1">
        <v>122.0</v>
      </c>
      <c r="B123" s="15" t="str">
        <f>hyperlink("https://drive.google.com/uc?export=view&amp;id=1t73z26UhhGWUm2AIYkOKSf_aCbA70-fR",image("https://drive.google.com/thumbnail?id=1t73z26UhhGWUm2AIYkOKSf_aCbA70-fR"))</f>
        <v/>
      </c>
      <c r="C123" s="16" t="s">
        <v>253</v>
      </c>
      <c r="D123" s="16" t="s">
        <v>254</v>
      </c>
      <c r="E123" s="1">
        <v>2.0</v>
      </c>
      <c r="F123" s="17">
        <v>1.0</v>
      </c>
      <c r="G123" s="17">
        <v>2.0</v>
      </c>
    </row>
    <row r="124" ht="187.5" customHeight="1">
      <c r="A124" s="5">
        <v>123.0</v>
      </c>
      <c r="B124" s="6" t="str">
        <f>hyperlink("https://drive.google.com/uc?export=view&amp;id=1jY6D3rg-0R7A3PqIGbwVkDZDHuKPtFGi",image("https://drive.google.com/thumbnail?id=1jY6D3rg-0R7A3PqIGbwVkDZDHuKPtFGi"))</f>
        <v/>
      </c>
      <c r="C124" s="18" t="s">
        <v>255</v>
      </c>
      <c r="D124" s="18" t="s">
        <v>256</v>
      </c>
      <c r="E124" s="5">
        <v>2.0</v>
      </c>
      <c r="F124" s="8">
        <v>2.0</v>
      </c>
      <c r="G124" s="8">
        <v>2.0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ht="187.5" customHeight="1">
      <c r="A125" s="5">
        <v>124.0</v>
      </c>
      <c r="B125" s="6" t="str">
        <f>hyperlink("https://drive.google.com/uc?export=view&amp;id=1ZKt2AFMpISHkEe6IzEbDD32gQr9lFmU3",image("https://drive.google.com/thumbnail?id=1ZKt2AFMpISHkEe6IzEbDD32gQr9lFmU3"))</f>
        <v/>
      </c>
      <c r="C125" s="7" t="s">
        <v>257</v>
      </c>
      <c r="D125" s="7" t="s">
        <v>258</v>
      </c>
      <c r="E125" s="5">
        <v>0.0</v>
      </c>
      <c r="F125" s="8">
        <v>0.0</v>
      </c>
      <c r="G125" s="8">
        <v>0.0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187.5" customHeight="1">
      <c r="A126" s="5">
        <v>125.0</v>
      </c>
      <c r="B126" s="6" t="str">
        <f>hyperlink("https://drive.google.com/uc?export=view&amp;id=1M4nZkY49anXdqxZcgnFvlmUGrYgCOarW",image("https://drive.google.com/thumbnail?id=1M4nZkY49anXdqxZcgnFvlmUGrYgCOarW"))</f>
        <v/>
      </c>
      <c r="C126" s="7" t="s">
        <v>259</v>
      </c>
      <c r="D126" s="7" t="s">
        <v>260</v>
      </c>
      <c r="E126" s="5">
        <v>0.0</v>
      </c>
      <c r="F126" s="8">
        <v>0.0</v>
      </c>
      <c r="G126" s="8">
        <v>0.0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ht="187.5" customHeight="1">
      <c r="A127" s="1">
        <v>126.0</v>
      </c>
      <c r="B127" s="15" t="str">
        <f>hyperlink("https://drive.google.com/uc?export=view&amp;id=1X7Jt_75OGtQ3vXFATThdmn8QZiC5VTYa",image("https://drive.google.com/thumbnail?id=1X7Jt_75OGtQ3vXFATThdmn8QZiC5VTYa"))</f>
        <v/>
      </c>
      <c r="C127" s="16" t="s">
        <v>261</v>
      </c>
      <c r="D127" s="16" t="s">
        <v>262</v>
      </c>
      <c r="E127" s="1">
        <v>1.0</v>
      </c>
      <c r="F127" s="17">
        <v>2.0</v>
      </c>
      <c r="G127" s="17">
        <v>2.0</v>
      </c>
    </row>
    <row r="128" ht="187.5" customHeight="1">
      <c r="A128" s="1">
        <v>127.0</v>
      </c>
      <c r="B128" s="15" t="str">
        <f>hyperlink("https://drive.google.com/uc?export=view&amp;id=1jbZA4e_utmIgDSNT7a4i3ZaD9gv_nbHE",image("https://drive.google.com/thumbnail?id=1jbZA4e_utmIgDSNT7a4i3ZaD9gv_nbHE"))</f>
        <v/>
      </c>
      <c r="C128" s="16" t="s">
        <v>263</v>
      </c>
      <c r="D128" s="16" t="s">
        <v>189</v>
      </c>
      <c r="E128" s="1">
        <v>2.0</v>
      </c>
      <c r="F128" s="17">
        <v>1.0</v>
      </c>
      <c r="G128" s="17">
        <v>2.0</v>
      </c>
    </row>
    <row r="129" ht="187.5" customHeight="1">
      <c r="A129" s="1">
        <v>128.0</v>
      </c>
      <c r="B129" s="15" t="str">
        <f>hyperlink("https://drive.google.com/uc?export=view&amp;id=1pZcAGnNM0egjfKC7RKo7NqJ5mc1affmw",image("https://drive.google.com/thumbnail?id=1pZcAGnNM0egjfKC7RKo7NqJ5mc1affmw"))</f>
        <v/>
      </c>
      <c r="C129" s="16" t="s">
        <v>264</v>
      </c>
      <c r="D129" s="16" t="s">
        <v>265</v>
      </c>
      <c r="E129" s="1">
        <v>2.0</v>
      </c>
      <c r="F129" s="17">
        <v>1.0</v>
      </c>
      <c r="G129" s="17">
        <v>2.0</v>
      </c>
    </row>
    <row r="130" ht="187.5" customHeight="1">
      <c r="A130" s="1">
        <v>129.0</v>
      </c>
      <c r="B130" s="15" t="str">
        <f>hyperlink("https://drive.google.com/uc?export=view&amp;id=1GxPsht1qDOua53KiP5xpUNJK4xm-er28",image("https://drive.google.com/thumbnail?id=1GxPsht1qDOua53KiP5xpUNJK4xm-er28"))</f>
        <v/>
      </c>
      <c r="C130" s="12" t="s">
        <v>266</v>
      </c>
      <c r="D130" s="12" t="s">
        <v>267</v>
      </c>
      <c r="E130" s="1">
        <v>0.0</v>
      </c>
      <c r="F130" s="17">
        <v>0.0</v>
      </c>
      <c r="G130" s="17">
        <v>1.0</v>
      </c>
    </row>
    <row r="131" ht="187.5" customHeight="1">
      <c r="A131" s="1">
        <v>130.0</v>
      </c>
      <c r="B131" s="15" t="str">
        <f>hyperlink("https://drive.google.com/uc?export=view&amp;id=18bjzVDtIXmFF6lVwIP5cwbPkBmCr_6q6",image("https://drive.google.com/thumbnail?id=18bjzVDtIXmFF6lVwIP5cwbPkBmCr_6q6"))</f>
        <v/>
      </c>
      <c r="C131" s="16" t="s">
        <v>268</v>
      </c>
      <c r="D131" s="16" t="s">
        <v>269</v>
      </c>
      <c r="E131" s="1">
        <v>2.0</v>
      </c>
      <c r="F131" s="17">
        <v>1.0</v>
      </c>
      <c r="G131" s="17">
        <v>1.0</v>
      </c>
    </row>
    <row r="132" ht="187.5" customHeight="1">
      <c r="A132" s="19">
        <v>131.0</v>
      </c>
      <c r="B132" s="20" t="str">
        <f>hyperlink("https://drive.google.com/uc?export=view&amp;id=1R9vMbk96tRqMwa-B_FTvLH9ilMB7rU1S",image("https://drive.google.com/thumbnail?id=1R9vMbk96tRqMwa-B_FTvLH9ilMB7rU1S"))</f>
        <v/>
      </c>
      <c r="C132" s="21" t="s">
        <v>270</v>
      </c>
      <c r="D132" s="21" t="s">
        <v>271</v>
      </c>
      <c r="E132" s="19">
        <v>3.0</v>
      </c>
      <c r="F132" s="22">
        <v>0.0</v>
      </c>
      <c r="G132" s="22">
        <v>2.0</v>
      </c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ht="187.5" customHeight="1">
      <c r="A133" s="1">
        <v>132.0</v>
      </c>
      <c r="B133" s="15" t="str">
        <f>hyperlink("https://drive.google.com/uc?export=view&amp;id=1o5ORMne18WNmQPSV2gw0x-lkzDXcYmJ4",image("https://drive.google.com/thumbnail?id=1o5ORMne18WNmQPSV2gw0x-lkzDXcYmJ4"))</f>
        <v/>
      </c>
      <c r="C133" s="16" t="s">
        <v>272</v>
      </c>
      <c r="D133" s="16" t="s">
        <v>273</v>
      </c>
      <c r="E133" s="1">
        <v>2.0</v>
      </c>
      <c r="F133" s="17">
        <v>1.0</v>
      </c>
      <c r="G133" s="17">
        <v>2.0</v>
      </c>
    </row>
    <row r="134" ht="187.5" customHeight="1">
      <c r="A134" s="1">
        <v>133.0</v>
      </c>
      <c r="B134" s="15" t="str">
        <f>hyperlink("https://drive.google.com/uc?export=view&amp;id=1IUzZ7ILfkYHXQZ2KIcXNuMRMy9Utk5Ne",image("https://drive.google.com/thumbnail?id=1IUzZ7ILfkYHXQZ2KIcXNuMRMy9Utk5Ne"))</f>
        <v/>
      </c>
      <c r="C134" s="12" t="s">
        <v>274</v>
      </c>
      <c r="D134" s="12" t="s">
        <v>275</v>
      </c>
      <c r="E134" s="1">
        <v>0.0</v>
      </c>
      <c r="F134" s="17">
        <v>1.0</v>
      </c>
      <c r="G134" s="17">
        <v>0.0</v>
      </c>
    </row>
    <row r="135" ht="187.5" customHeight="1">
      <c r="A135" s="1">
        <v>134.0</v>
      </c>
      <c r="B135" s="15" t="str">
        <f>hyperlink("https://drive.google.com/uc?export=view&amp;id=1RNAkxfLXE041S1zam1fzkhvBkucM9Svz",image("https://drive.google.com/thumbnail?id=1RNAkxfLXE041S1zam1fzkhvBkucM9Svz"))</f>
        <v/>
      </c>
      <c r="C135" s="12" t="s">
        <v>276</v>
      </c>
      <c r="D135" s="12" t="s">
        <v>277</v>
      </c>
      <c r="E135" s="1">
        <v>0.0</v>
      </c>
      <c r="F135" s="17">
        <v>0.0</v>
      </c>
      <c r="G135" s="17">
        <v>1.0</v>
      </c>
    </row>
    <row r="136" ht="187.5" customHeight="1">
      <c r="A136" s="1">
        <v>135.0</v>
      </c>
      <c r="B136" s="15" t="str">
        <f>hyperlink("https://drive.google.com/uc?export=view&amp;id=1UudNF5b5ugIBCKi_nDBHnr7YgKmxs6kf",image("https://drive.google.com/thumbnail?id=1UudNF5b5ugIBCKi_nDBHnr7YgKmxs6kf"))</f>
        <v/>
      </c>
      <c r="C136" s="16" t="s">
        <v>278</v>
      </c>
      <c r="D136" s="16" t="s">
        <v>279</v>
      </c>
      <c r="E136" s="1">
        <v>2.0</v>
      </c>
      <c r="F136" s="17">
        <v>3.0</v>
      </c>
      <c r="G136" s="17">
        <v>2.0</v>
      </c>
    </row>
    <row r="137" ht="187.5" customHeight="1">
      <c r="A137" s="1">
        <v>136.0</v>
      </c>
      <c r="B137" s="15" t="str">
        <f>hyperlink("https://drive.google.com/uc?export=view&amp;id=1bvGGeM27pq0VNWlWjoUzv8Ekrl2UHK0A",image("https://drive.google.com/thumbnail?id=1bvGGeM27pq0VNWlWjoUzv8Ekrl2UHK0A"))</f>
        <v/>
      </c>
      <c r="C137" s="12" t="s">
        <v>280</v>
      </c>
      <c r="D137" s="12" t="s">
        <v>281</v>
      </c>
      <c r="E137" s="1">
        <v>0.0</v>
      </c>
      <c r="F137" s="17">
        <v>0.0</v>
      </c>
      <c r="G137" s="17">
        <v>1.0</v>
      </c>
    </row>
    <row r="138" ht="187.5" customHeight="1">
      <c r="A138" s="5">
        <v>137.0</v>
      </c>
      <c r="B138" s="6" t="str">
        <f>hyperlink("https://drive.google.com/uc?export=view&amp;id=13KKLAmxJrAMSVDqc9ByQ7OFgeCXIhByX",image("https://drive.google.com/thumbnail?id=13KKLAmxJrAMSVDqc9ByQ7OFgeCXIhByX"))</f>
        <v/>
      </c>
      <c r="C138" s="7" t="s">
        <v>282</v>
      </c>
      <c r="D138" s="7" t="s">
        <v>159</v>
      </c>
      <c r="E138" s="5">
        <v>0.0</v>
      </c>
      <c r="F138" s="8">
        <v>0.0</v>
      </c>
      <c r="G138" s="8">
        <v>0.0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ht="187.5" customHeight="1">
      <c r="A139" s="1">
        <v>138.0</v>
      </c>
      <c r="B139" s="15" t="str">
        <f>hyperlink("https://drive.google.com/uc?export=view&amp;id=1m23KH0pHsoZTx1-L5UwjDYpsTMVwQBsl",image("https://drive.google.com/thumbnail?id=1m23KH0pHsoZTx1-L5UwjDYpsTMVwQBsl"))</f>
        <v/>
      </c>
      <c r="C139" s="16" t="s">
        <v>283</v>
      </c>
      <c r="D139" s="16" t="s">
        <v>284</v>
      </c>
      <c r="E139" s="1">
        <v>2.0</v>
      </c>
      <c r="F139" s="17">
        <v>3.0</v>
      </c>
      <c r="G139" s="17">
        <v>2.0</v>
      </c>
    </row>
    <row r="140" ht="187.5" customHeight="1">
      <c r="A140" s="5">
        <v>139.0</v>
      </c>
      <c r="B140" s="6" t="str">
        <f>hyperlink("https://drive.google.com/uc?export=view&amp;id=1ji38reWTq8Yh6OOMGCcHCx5kbFp9Dd4q",image("https://drive.google.com/thumbnail?id=1ji38reWTq8Yh6OOMGCcHCx5kbFp9Dd4q"))</f>
        <v/>
      </c>
      <c r="C140" s="7" t="s">
        <v>285</v>
      </c>
      <c r="D140" s="7" t="s">
        <v>286</v>
      </c>
      <c r="E140" s="5">
        <v>0.0</v>
      </c>
      <c r="F140" s="8">
        <v>0.0</v>
      </c>
      <c r="G140" s="8">
        <v>0.0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ht="187.5" customHeight="1">
      <c r="A141" s="1">
        <v>140.0</v>
      </c>
      <c r="B141" s="15" t="str">
        <f>hyperlink("https://drive.google.com/uc?export=view&amp;id=1iow9bB9kqfuL_KUvkiwqY9Ojg1V9dPBF",image("https://drive.google.com/thumbnail?id=1iow9bB9kqfuL_KUvkiwqY9Ojg1V9dPBF"))</f>
        <v/>
      </c>
      <c r="C141" s="12" t="s">
        <v>287</v>
      </c>
      <c r="D141" s="12" t="s">
        <v>42</v>
      </c>
      <c r="E141" s="1">
        <v>0.0</v>
      </c>
      <c r="F141" s="17">
        <v>0.0</v>
      </c>
      <c r="G141" s="17">
        <v>1.0</v>
      </c>
    </row>
    <row r="142" ht="187.5" customHeight="1">
      <c r="A142" s="19">
        <v>141.0</v>
      </c>
      <c r="B142" s="20" t="str">
        <f>hyperlink("https://drive.google.com/uc?export=view&amp;id=1oueWIDhtoPNjzIj2fBQeenR8l7AdMsx6",image("https://drive.google.com/thumbnail?id=1oueWIDhtoPNjzIj2fBQeenR8l7AdMsx6"))</f>
        <v/>
      </c>
      <c r="C142" s="24" t="s">
        <v>288</v>
      </c>
      <c r="D142" s="24" t="s">
        <v>289</v>
      </c>
      <c r="E142" s="19">
        <v>2.0</v>
      </c>
      <c r="F142" s="22">
        <v>3.0</v>
      </c>
      <c r="G142" s="22">
        <v>1.0</v>
      </c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ht="187.5" customHeight="1">
      <c r="A143" s="1">
        <v>142.0</v>
      </c>
      <c r="B143" s="15" t="str">
        <f>hyperlink("https://drive.google.com/uc?export=view&amp;id=1V5yDLdUvPdVleSkJDR3embUNTo1-DKb6",image("https://drive.google.com/thumbnail?id=1V5yDLdUvPdVleSkJDR3embUNTo1-DKb6"))</f>
        <v/>
      </c>
      <c r="C143" s="16" t="s">
        <v>290</v>
      </c>
      <c r="D143" s="16" t="s">
        <v>291</v>
      </c>
      <c r="E143" s="1">
        <v>2.0</v>
      </c>
      <c r="F143" s="17">
        <v>3.0</v>
      </c>
      <c r="G143" s="17">
        <v>2.0</v>
      </c>
    </row>
    <row r="144" ht="187.5" customHeight="1">
      <c r="A144" s="5">
        <v>143.0</v>
      </c>
      <c r="B144" s="6" t="str">
        <f>hyperlink("https://drive.google.com/uc?export=view&amp;id=1Y46wr7QpUXxkSGWr725j4PKpXIB8_piH",image("https://drive.google.com/thumbnail?id=1Y46wr7QpUXxkSGWr725j4PKpXIB8_piH"))</f>
        <v/>
      </c>
      <c r="C144" s="7" t="s">
        <v>292</v>
      </c>
      <c r="D144" s="7" t="s">
        <v>293</v>
      </c>
      <c r="E144" s="5">
        <v>0.0</v>
      </c>
      <c r="F144" s="8">
        <v>0.0</v>
      </c>
      <c r="G144" s="8">
        <v>0.0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187.5" customHeight="1">
      <c r="A145" s="1">
        <v>144.0</v>
      </c>
      <c r="B145" s="15" t="str">
        <f>hyperlink("https://drive.google.com/uc?export=view&amp;id=1F-jDeIhFAE2ctuXQo3UF_vdSJlq61pR9",image("https://drive.google.com/thumbnail?id=1F-jDeIhFAE2ctuXQo3UF_vdSJlq61pR9"))</f>
        <v/>
      </c>
      <c r="C145" s="16" t="s">
        <v>294</v>
      </c>
      <c r="D145" s="16" t="s">
        <v>295</v>
      </c>
      <c r="E145" s="1">
        <v>2.0</v>
      </c>
      <c r="F145" s="17">
        <v>3.0</v>
      </c>
      <c r="G145" s="17">
        <v>2.0</v>
      </c>
    </row>
    <row r="146" ht="187.5" customHeight="1">
      <c r="A146" s="1">
        <v>145.0</v>
      </c>
      <c r="B146" s="15" t="str">
        <f>hyperlink("https://drive.google.com/uc?export=view&amp;id=1XpA2GbJUOqojfh1bMX6UfoKo45IE-L9i",image("https://drive.google.com/thumbnail?id=1XpA2GbJUOqojfh1bMX6UfoKo45IE-L9i"))</f>
        <v/>
      </c>
      <c r="C146" s="12" t="s">
        <v>296</v>
      </c>
      <c r="D146" s="12" t="s">
        <v>297</v>
      </c>
      <c r="E146" s="1">
        <v>0.0</v>
      </c>
      <c r="F146" s="17">
        <v>0.0</v>
      </c>
      <c r="G146" s="17">
        <v>2.0</v>
      </c>
    </row>
    <row r="147" ht="187.5" customHeight="1">
      <c r="A147" s="5">
        <v>146.0</v>
      </c>
      <c r="B147" s="6" t="str">
        <f>hyperlink("https://drive.google.com/uc?export=view&amp;id=1-8DUZdnpJFmc_Dip03B-3UGFD7njxeg_",image("https://drive.google.com/thumbnail?id=1-8DUZdnpJFmc_Dip03B-3UGFD7njxeg_"))</f>
        <v/>
      </c>
      <c r="C147" s="7" t="s">
        <v>298</v>
      </c>
      <c r="D147" s="7" t="s">
        <v>299</v>
      </c>
      <c r="E147" s="5">
        <v>0.0</v>
      </c>
      <c r="F147" s="8">
        <v>0.0</v>
      </c>
      <c r="G147" s="8">
        <v>0.0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187.5" customHeight="1">
      <c r="A148" s="5">
        <v>147.0</v>
      </c>
      <c r="B148" s="6" t="str">
        <f>hyperlink("https://drive.google.com/uc?export=view&amp;id=1DOlo30ESUtl3FabvgaGu1bo3RHlIbmgi",image("https://drive.google.com/thumbnail?id=1DOlo30ESUtl3FabvgaGu1bo3RHlIbmgi"))</f>
        <v/>
      </c>
      <c r="C148" s="18" t="s">
        <v>300</v>
      </c>
      <c r="D148" s="18" t="s">
        <v>301</v>
      </c>
      <c r="E148" s="5">
        <v>2.0</v>
      </c>
      <c r="F148" s="8">
        <v>2.0</v>
      </c>
      <c r="G148" s="8">
        <v>2.0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ht="187.5" customHeight="1">
      <c r="A149" s="1">
        <v>148.0</v>
      </c>
      <c r="B149" s="15" t="str">
        <f>hyperlink("https://drive.google.com/uc?export=view&amp;id=15cR4gpN7msqXt54ZGl6mFq0r1zU1WnIx",image("https://drive.google.com/thumbnail?id=15cR4gpN7msqXt54ZGl6mFq0r1zU1WnIx"))</f>
        <v/>
      </c>
      <c r="C149" s="12" t="s">
        <v>302</v>
      </c>
      <c r="D149" s="12" t="s">
        <v>303</v>
      </c>
      <c r="E149" s="1">
        <v>0.0</v>
      </c>
      <c r="F149" s="17">
        <v>0.0</v>
      </c>
      <c r="G149" s="17">
        <v>1.0</v>
      </c>
    </row>
    <row r="150" ht="187.5" customHeight="1">
      <c r="A150" s="1">
        <v>149.0</v>
      </c>
      <c r="B150" s="15" t="str">
        <f>hyperlink("https://drive.google.com/uc?export=view&amp;id=1ZmDpdD8Tkll3IbOqxqjp-qE-uawxy4TN",image("https://drive.google.com/thumbnail?id=1ZmDpdD8Tkll3IbOqxqjp-qE-uawxy4TN"))</f>
        <v/>
      </c>
      <c r="C150" s="16" t="s">
        <v>304</v>
      </c>
      <c r="D150" s="16" t="s">
        <v>305</v>
      </c>
      <c r="E150" s="1">
        <v>2.0</v>
      </c>
      <c r="F150" s="17">
        <v>2.0</v>
      </c>
      <c r="G150" s="17">
        <v>0.0</v>
      </c>
    </row>
    <row r="151" ht="187.5" customHeight="1">
      <c r="A151" s="1">
        <v>150.0</v>
      </c>
      <c r="B151" s="15" t="str">
        <f>hyperlink("https://drive.google.com/uc?export=view&amp;id=1KpKMEXDZDW4tpo_GnUJYNps0IbhkTvxp",image("https://drive.google.com/thumbnail?id=1KpKMEXDZDW4tpo_GnUJYNps0IbhkTvxp"))</f>
        <v/>
      </c>
      <c r="C151" s="16" t="s">
        <v>306</v>
      </c>
      <c r="D151" s="16" t="s">
        <v>149</v>
      </c>
      <c r="E151" s="1">
        <v>2.0</v>
      </c>
      <c r="F151" s="17">
        <v>0.0</v>
      </c>
      <c r="G151" s="17">
        <v>2.0</v>
      </c>
    </row>
    <row r="152" ht="187.5" customHeight="1">
      <c r="A152" s="19">
        <v>151.0</v>
      </c>
      <c r="B152" s="20" t="str">
        <f>hyperlink("https://drive.google.com/uc?export=view&amp;id=10Oh8ulMJlgHnANQqARZY3Nvl4lmKUQpM",image("https://drive.google.com/thumbnail?id=10Oh8ulMJlgHnANQqARZY3Nvl4lmKUQpM"))</f>
        <v/>
      </c>
      <c r="C152" s="24" t="s">
        <v>307</v>
      </c>
      <c r="D152" s="24" t="s">
        <v>308</v>
      </c>
      <c r="E152" s="19">
        <v>1.0</v>
      </c>
      <c r="F152" s="22">
        <v>0.0</v>
      </c>
      <c r="G152" s="22">
        <v>2.0</v>
      </c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ht="187.5" customHeight="1">
      <c r="A153" s="1">
        <v>152.0</v>
      </c>
      <c r="B153" s="15" t="str">
        <f>hyperlink("https://drive.google.com/uc?export=view&amp;id=1jOeetFYCE3SXlY4i2BNaletbGjE8af0l",image("https://drive.google.com/thumbnail?id=1jOeetFYCE3SXlY4i2BNaletbGjE8af0l"))</f>
        <v/>
      </c>
      <c r="C153" s="16" t="s">
        <v>309</v>
      </c>
      <c r="D153" s="16" t="s">
        <v>310</v>
      </c>
      <c r="E153" s="1">
        <v>2.0</v>
      </c>
      <c r="F153" s="17">
        <v>0.0</v>
      </c>
      <c r="G153" s="17">
        <v>2.0</v>
      </c>
    </row>
    <row r="154" ht="187.5" customHeight="1">
      <c r="A154" s="1">
        <v>153.0</v>
      </c>
      <c r="B154" s="15" t="str">
        <f>hyperlink("https://drive.google.com/uc?export=view&amp;id=1BoJGPerwbCuEiq5t0ClYeknFAKIrpGp3",image("https://drive.google.com/thumbnail?id=1BoJGPerwbCuEiq5t0ClYeknFAKIrpGp3"))</f>
        <v/>
      </c>
      <c r="C154" s="16" t="s">
        <v>311</v>
      </c>
      <c r="D154" s="16" t="s">
        <v>312</v>
      </c>
      <c r="E154" s="1">
        <v>1.0</v>
      </c>
      <c r="F154" s="17">
        <v>0.0</v>
      </c>
      <c r="G154" s="17">
        <v>0.0</v>
      </c>
    </row>
    <row r="155" ht="187.5" customHeight="1">
      <c r="A155" s="1">
        <v>154.0</v>
      </c>
      <c r="B155" s="15" t="str">
        <f>hyperlink("https://drive.google.com/uc?export=view&amp;id=1eScK6LOQmz8pMsHtg8loHZ3ECXkISnUd",image("https://drive.google.com/thumbnail?id=1eScK6LOQmz8pMsHtg8loHZ3ECXkISnUd"))</f>
        <v/>
      </c>
      <c r="C155" s="12" t="s">
        <v>313</v>
      </c>
      <c r="D155" s="12" t="s">
        <v>314</v>
      </c>
      <c r="E155" s="1">
        <v>0.0</v>
      </c>
      <c r="F155" s="17">
        <v>0.0</v>
      </c>
      <c r="G155" s="17">
        <v>2.0</v>
      </c>
    </row>
    <row r="156" ht="187.5" customHeight="1">
      <c r="A156" s="19">
        <v>155.0</v>
      </c>
      <c r="B156" s="20" t="str">
        <f>hyperlink("https://drive.google.com/uc?export=view&amp;id=14O5QYJGoWltTLmaOmSVqBMxFiCPieexm",image("https://drive.google.com/thumbnail?id=14O5QYJGoWltTLmaOmSVqBMxFiCPieexm"))</f>
        <v/>
      </c>
      <c r="C156" s="24" t="s">
        <v>315</v>
      </c>
      <c r="D156" s="24" t="s">
        <v>316</v>
      </c>
      <c r="E156" s="19">
        <v>2.0</v>
      </c>
      <c r="F156" s="22">
        <v>3.0</v>
      </c>
      <c r="G156" s="22">
        <v>1.0</v>
      </c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ht="187.5" customHeight="1">
      <c r="A157" s="1">
        <v>156.0</v>
      </c>
      <c r="B157" s="15" t="str">
        <f>hyperlink("https://drive.google.com/uc?export=view&amp;id=16FtNOL4wCPM8copHxziP2giCtIsXZtnG",image("https://drive.google.com/thumbnail?id=16FtNOL4wCPM8copHxziP2giCtIsXZtnG"))</f>
        <v/>
      </c>
      <c r="C157" s="16" t="s">
        <v>317</v>
      </c>
      <c r="D157" s="16" t="s">
        <v>318</v>
      </c>
      <c r="E157" s="1">
        <v>1.0</v>
      </c>
      <c r="F157" s="17">
        <v>1.0</v>
      </c>
      <c r="G157" s="17">
        <v>2.0</v>
      </c>
    </row>
    <row r="158" ht="187.5" customHeight="1">
      <c r="A158" s="1">
        <v>157.0</v>
      </c>
      <c r="B158" s="15" t="str">
        <f>hyperlink("https://drive.google.com/uc?export=view&amp;id=1k0YJuIobq2DspUFEuv2aqlJpCFZkM6hV",image("https://drive.google.com/thumbnail?id=1k0YJuIobq2DspUFEuv2aqlJpCFZkM6hV"))</f>
        <v/>
      </c>
      <c r="C158" s="16" t="s">
        <v>319</v>
      </c>
      <c r="D158" s="16" t="s">
        <v>320</v>
      </c>
      <c r="E158" s="1">
        <v>3.0</v>
      </c>
      <c r="F158" s="17">
        <v>0.0</v>
      </c>
      <c r="G158" s="17">
        <v>0.0</v>
      </c>
    </row>
    <row r="159" ht="187.5" customHeight="1">
      <c r="A159" s="1">
        <v>158.0</v>
      </c>
      <c r="B159" s="15" t="str">
        <f>hyperlink("https://drive.google.com/uc?export=view&amp;id=1Inq8GrmXD18Yx73XmPKQS2Dlx4KNjAWK",image("https://drive.google.com/thumbnail?id=1Inq8GrmXD18Yx73XmPKQS2Dlx4KNjAWK"))</f>
        <v/>
      </c>
      <c r="C159" s="12" t="s">
        <v>321</v>
      </c>
      <c r="D159" s="12" t="s">
        <v>322</v>
      </c>
      <c r="E159" s="1">
        <v>2.0</v>
      </c>
      <c r="F159" s="17">
        <v>2.0</v>
      </c>
      <c r="G159" s="17">
        <v>1.0</v>
      </c>
    </row>
    <row r="160" ht="187.5" customHeight="1">
      <c r="A160" s="1">
        <v>159.0</v>
      </c>
      <c r="B160" s="15" t="str">
        <f>hyperlink("https://drive.google.com/uc?export=view&amp;id=1c-9XbRiJv4Q8h79-PjmjzfgfVPnKpfbQ",image("https://drive.google.com/thumbnail?id=1c-9XbRiJv4Q8h79-PjmjzfgfVPnKpfbQ"))</f>
        <v/>
      </c>
      <c r="C160" s="16" t="s">
        <v>323</v>
      </c>
      <c r="D160" s="16" t="s">
        <v>324</v>
      </c>
      <c r="E160" s="1">
        <v>2.0</v>
      </c>
      <c r="F160" s="17">
        <v>2.0</v>
      </c>
      <c r="G160" s="17">
        <v>1.0</v>
      </c>
    </row>
    <row r="161" ht="187.5" customHeight="1">
      <c r="A161" s="1">
        <v>160.0</v>
      </c>
      <c r="B161" s="15" t="str">
        <f>hyperlink("https://drive.google.com/uc?export=view&amp;id=1fkvgFt6xudw4zflMkma3F6u5kPy0tUWB",image("https://drive.google.com/thumbnail?id=1fkvgFt6xudw4zflMkma3F6u5kPy0tUWB"))</f>
        <v/>
      </c>
      <c r="C161" s="12" t="s">
        <v>325</v>
      </c>
      <c r="D161" s="12" t="s">
        <v>326</v>
      </c>
      <c r="E161" s="1">
        <v>0.0</v>
      </c>
      <c r="F161" s="17">
        <v>0.0</v>
      </c>
      <c r="G161" s="17">
        <v>2.0</v>
      </c>
    </row>
    <row r="162" ht="187.5" customHeight="1">
      <c r="A162" s="1">
        <v>161.0</v>
      </c>
      <c r="B162" s="15" t="str">
        <f>hyperlink("https://drive.google.com/uc?export=view&amp;id=1HEFZVxE5s8CIlfopISCssUZgWuGLTX9u",image("https://drive.google.com/thumbnail?id=1HEFZVxE5s8CIlfopISCssUZgWuGLTX9u"))</f>
        <v/>
      </c>
      <c r="C162" s="12" t="s">
        <v>327</v>
      </c>
      <c r="D162" s="12" t="s">
        <v>328</v>
      </c>
      <c r="E162" s="1">
        <v>0.0</v>
      </c>
      <c r="F162" s="17">
        <v>0.0</v>
      </c>
      <c r="G162" s="17">
        <v>1.0</v>
      </c>
    </row>
    <row r="163" ht="187.5" customHeight="1">
      <c r="A163" s="1">
        <v>162.0</v>
      </c>
      <c r="B163" s="15" t="str">
        <f>hyperlink("https://drive.google.com/uc?export=view&amp;id=1Wyt558PJmWLGsiKKkLemM2AEQOZyM5xP",image("https://drive.google.com/thumbnail?id=1Wyt558PJmWLGsiKKkLemM2AEQOZyM5xP"))</f>
        <v/>
      </c>
      <c r="C163" s="12" t="s">
        <v>329</v>
      </c>
      <c r="D163" s="12" t="s">
        <v>330</v>
      </c>
      <c r="E163" s="1">
        <v>0.0</v>
      </c>
      <c r="F163" s="17">
        <v>0.0</v>
      </c>
      <c r="G163" s="17">
        <v>1.0</v>
      </c>
    </row>
    <row r="164" ht="187.5" customHeight="1">
      <c r="A164" s="1">
        <v>163.0</v>
      </c>
      <c r="B164" s="15" t="str">
        <f>hyperlink("https://drive.google.com/uc?export=view&amp;id=13DHMzfmh1gj-Hd-XSlQ83h1wdH-sc7Il",image("https://drive.google.com/thumbnail?id=13DHMzfmh1gj-Hd-XSlQ83h1wdH-sc7Il"))</f>
        <v/>
      </c>
      <c r="C164" s="16" t="s">
        <v>331</v>
      </c>
      <c r="D164" s="16" t="s">
        <v>332</v>
      </c>
      <c r="E164" s="1">
        <v>0.0</v>
      </c>
      <c r="F164" s="17">
        <v>0.0</v>
      </c>
      <c r="G164" s="17">
        <v>1.0</v>
      </c>
    </row>
    <row r="165" ht="187.5" customHeight="1">
      <c r="A165" s="1">
        <v>164.0</v>
      </c>
      <c r="B165" s="15" t="str">
        <f>hyperlink("https://drive.google.com/uc?export=view&amp;id=1gdN7byW8zHE0WjPkhdEIEKxsN5eC9gP_",image("https://drive.google.com/thumbnail?id=1gdN7byW8zHE0WjPkhdEIEKxsN5eC9gP_"))</f>
        <v/>
      </c>
      <c r="C165" s="16" t="s">
        <v>333</v>
      </c>
      <c r="D165" s="16" t="s">
        <v>334</v>
      </c>
      <c r="E165" s="1">
        <v>2.0</v>
      </c>
      <c r="F165" s="17">
        <v>3.0</v>
      </c>
      <c r="G165" s="17">
        <v>2.0</v>
      </c>
    </row>
    <row r="166" ht="187.5" customHeight="1">
      <c r="A166" s="1">
        <v>165.0</v>
      </c>
      <c r="B166" s="15" t="str">
        <f>hyperlink("https://drive.google.com/uc?export=view&amp;id=1thhZabk07DSu6kIDum5dC2VI13DeVl5W",image("https://drive.google.com/thumbnail?id=1thhZabk07DSu6kIDum5dC2VI13DeVl5W"))</f>
        <v/>
      </c>
      <c r="C166" s="12" t="s">
        <v>335</v>
      </c>
      <c r="D166" s="12" t="s">
        <v>336</v>
      </c>
      <c r="E166" s="1">
        <v>2.0</v>
      </c>
      <c r="F166" s="17">
        <v>2.0</v>
      </c>
      <c r="G166" s="17">
        <v>1.0</v>
      </c>
    </row>
    <row r="167" ht="187.5" customHeight="1">
      <c r="A167" s="1">
        <v>166.0</v>
      </c>
      <c r="B167" s="15" t="str">
        <f>hyperlink("https://drive.google.com/uc?export=view&amp;id=1t0KUJyLvzKoUGr7IJYcT5Y7qZzYOTBQs",image("https://drive.google.com/thumbnail?id=1t0KUJyLvzKoUGr7IJYcT5Y7qZzYOTBQs"))</f>
        <v/>
      </c>
      <c r="C167" s="12" t="s">
        <v>337</v>
      </c>
      <c r="D167" s="12" t="s">
        <v>338</v>
      </c>
      <c r="E167" s="1">
        <v>0.0</v>
      </c>
      <c r="F167" s="17">
        <v>0.0</v>
      </c>
      <c r="G167" s="17">
        <v>1.0</v>
      </c>
    </row>
    <row r="168" ht="187.5" customHeight="1">
      <c r="A168" s="1">
        <v>167.0</v>
      </c>
      <c r="B168" s="15" t="str">
        <f>hyperlink("https://drive.google.com/uc?export=view&amp;id=1tW9I7qbMS5ikbTeU18sVFF5Ala5CjmE1",image("https://drive.google.com/thumbnail?id=1tW9I7qbMS5ikbTeU18sVFF5Ala5CjmE1"))</f>
        <v/>
      </c>
      <c r="C168" s="16" t="s">
        <v>339</v>
      </c>
      <c r="D168" s="16" t="s">
        <v>340</v>
      </c>
      <c r="E168" s="1">
        <v>1.0</v>
      </c>
      <c r="F168" s="17">
        <v>0.0</v>
      </c>
      <c r="G168" s="17">
        <v>1.0</v>
      </c>
    </row>
    <row r="169" ht="187.5" customHeight="1">
      <c r="A169" s="5">
        <v>168.0</v>
      </c>
      <c r="B169" s="6" t="str">
        <f>hyperlink("https://drive.google.com/uc?export=view&amp;id=1rhPaukVvWQUJMKz-f45Mkzrxa2a_gRYU",image("https://drive.google.com/thumbnail?id=1rhPaukVvWQUJMKz-f45Mkzrxa2a_gRYU"))</f>
        <v/>
      </c>
      <c r="C169" s="18" t="s">
        <v>341</v>
      </c>
      <c r="D169" s="18" t="s">
        <v>342</v>
      </c>
      <c r="E169" s="5">
        <v>0.0</v>
      </c>
      <c r="F169" s="8">
        <v>0.0</v>
      </c>
      <c r="G169" s="8">
        <v>0.0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187.5" customHeight="1">
      <c r="A170" s="1">
        <v>169.0</v>
      </c>
      <c r="B170" s="15" t="str">
        <f>hyperlink("https://drive.google.com/uc?export=view&amp;id=1K_U4lw8BAWXFXe3OMYX_UYHh2yvY4y-q",image("https://drive.google.com/thumbnail?id=1K_U4lw8BAWXFXe3OMYX_UYHh2yvY4y-q"))</f>
        <v/>
      </c>
      <c r="C170" s="16" t="s">
        <v>343</v>
      </c>
      <c r="D170" s="16" t="s">
        <v>344</v>
      </c>
      <c r="E170" s="1">
        <v>1.0</v>
      </c>
      <c r="F170" s="17">
        <v>0.0</v>
      </c>
      <c r="G170" s="17">
        <v>1.0</v>
      </c>
    </row>
    <row r="171" ht="187.5" customHeight="1">
      <c r="A171" s="19">
        <v>170.0</v>
      </c>
      <c r="B171" s="20" t="str">
        <f>hyperlink("https://drive.google.com/uc?export=view&amp;id=1kpv5dB0xJiTDUakxPHqcDXNX9I63_1wb",image("https://drive.google.com/thumbnail?id=1kpv5dB0xJiTDUakxPHqcDXNX9I63_1wb"))</f>
        <v/>
      </c>
      <c r="C171" s="24" t="s">
        <v>345</v>
      </c>
      <c r="D171" s="24" t="s">
        <v>346</v>
      </c>
      <c r="E171" s="19">
        <v>0.0</v>
      </c>
      <c r="F171" s="22">
        <v>3.0</v>
      </c>
      <c r="G171" s="22">
        <v>1.0</v>
      </c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ht="187.5" customHeight="1">
      <c r="A172" s="5">
        <v>171.0</v>
      </c>
      <c r="B172" s="6" t="str">
        <f>hyperlink("https://drive.google.com/uc?export=view&amp;id=1y8Egp0QtBACPR7A53JiXQ1PgAMLqCRox",image("https://drive.google.com/thumbnail?id=1y8Egp0QtBACPR7A53JiXQ1PgAMLqCRox"))</f>
        <v/>
      </c>
      <c r="C172" s="7" t="s">
        <v>347</v>
      </c>
      <c r="D172" s="7" t="s">
        <v>348</v>
      </c>
      <c r="E172" s="5">
        <v>0.0</v>
      </c>
      <c r="F172" s="8">
        <v>0.0</v>
      </c>
      <c r="G172" s="8">
        <v>0.0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87.5" customHeight="1">
      <c r="A173" s="5">
        <v>172.0</v>
      </c>
      <c r="B173" s="6" t="str">
        <f>hyperlink("https://drive.google.com/uc?export=view&amp;id=1zVS-pOraqX0D1lg0bzu_y8-7rLVqPm4q",image("https://drive.google.com/thumbnail?id=1zVS-pOraqX0D1lg0bzu_y8-7rLVqPm4q"))</f>
        <v/>
      </c>
      <c r="C173" s="7" t="s">
        <v>349</v>
      </c>
      <c r="D173" s="7" t="s">
        <v>350</v>
      </c>
      <c r="E173" s="5">
        <v>0.0</v>
      </c>
      <c r="F173" s="8">
        <v>0.0</v>
      </c>
      <c r="G173" s="8">
        <v>0.0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87.5" customHeight="1">
      <c r="A174" s="5">
        <v>173.0</v>
      </c>
      <c r="B174" s="6" t="str">
        <f>hyperlink("https://drive.google.com/uc?export=view&amp;id=1CAyB-MUXquNi-AvjSPrwD-mY_6lfFpOh",image("https://drive.google.com/thumbnail?id=1CAyB-MUXquNi-AvjSPrwD-mY_6lfFpOh"))</f>
        <v/>
      </c>
      <c r="C174" s="18" t="s">
        <v>351</v>
      </c>
      <c r="D174" s="18" t="s">
        <v>352</v>
      </c>
      <c r="E174" s="5">
        <v>2.0</v>
      </c>
      <c r="F174" s="8">
        <v>2.0</v>
      </c>
      <c r="G174" s="8">
        <v>2.0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187.5" customHeight="1">
      <c r="A175" s="5">
        <v>174.0</v>
      </c>
      <c r="B175" s="6" t="str">
        <f>hyperlink("https://drive.google.com/uc?export=view&amp;id=1u8ISpW6PRkNLB9r9EuKXr0sEP6u9JRCu",image("https://drive.google.com/thumbnail?id=1u8ISpW6PRkNLB9r9EuKXr0sEP6u9JRCu"))</f>
        <v/>
      </c>
      <c r="C175" s="7" t="s">
        <v>353</v>
      </c>
      <c r="D175" s="7" t="s">
        <v>354</v>
      </c>
      <c r="E175" s="5">
        <v>0.0</v>
      </c>
      <c r="F175" s="8">
        <v>0.0</v>
      </c>
      <c r="G175" s="8">
        <v>0.0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187.5" customHeight="1">
      <c r="A176" s="5">
        <v>175.0</v>
      </c>
      <c r="B176" s="6" t="str">
        <f>hyperlink("https://drive.google.com/uc?export=view&amp;id=14nbhWaEkP2vAQfyA_Nbn-6Mu0FbSuSLB",image("https://drive.google.com/thumbnail?id=14nbhWaEkP2vAQfyA_Nbn-6Mu0FbSuSLB"))</f>
        <v/>
      </c>
      <c r="C176" s="7" t="s">
        <v>355</v>
      </c>
      <c r="D176" s="7" t="s">
        <v>155</v>
      </c>
      <c r="E176" s="5">
        <v>0.0</v>
      </c>
      <c r="F176" s="8">
        <v>0.0</v>
      </c>
      <c r="G176" s="8">
        <v>0.0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187.5" customHeight="1">
      <c r="A177" s="19">
        <v>176.0</v>
      </c>
      <c r="B177" s="20" t="str">
        <f>hyperlink("https://drive.google.com/uc?export=view&amp;id=10FY_qWk-fy5M5wtuQdkmV9MGtpIYZFJ_",image("https://drive.google.com/thumbnail?id=10FY_qWk-fy5M5wtuQdkmV9MGtpIYZFJ_"))</f>
        <v/>
      </c>
      <c r="C177" s="24" t="s">
        <v>356</v>
      </c>
      <c r="D177" s="24" t="s">
        <v>357</v>
      </c>
      <c r="E177" s="19">
        <v>1.0</v>
      </c>
      <c r="F177" s="22">
        <v>3.0</v>
      </c>
      <c r="G177" s="22">
        <v>2.0</v>
      </c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ht="187.5" customHeight="1">
      <c r="A178" s="5">
        <v>177.0</v>
      </c>
      <c r="B178" s="6" t="str">
        <f>hyperlink("https://drive.google.com/uc?export=view&amp;id=1jJ3qhNkGPfpWci6-UzXmqUCgyyGk0heh",image("https://drive.google.com/thumbnail?id=1jJ3qhNkGPfpWci6-UzXmqUCgyyGk0heh"))</f>
        <v/>
      </c>
      <c r="C178" s="25" t="s">
        <v>358</v>
      </c>
      <c r="D178" s="7" t="s">
        <v>359</v>
      </c>
      <c r="E178" s="5">
        <v>0.0</v>
      </c>
      <c r="F178" s="8">
        <v>0.0</v>
      </c>
      <c r="G178" s="8">
        <v>0.0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187.5" customHeight="1">
      <c r="A179" s="5">
        <v>178.0</v>
      </c>
      <c r="B179" s="6" t="str">
        <f>hyperlink("https://drive.google.com/uc?export=view&amp;id=1U0PWjtJYLxhtAgPj8mwR5uq2ic6XKaxJ",image("https://drive.google.com/thumbnail?id=1U0PWjtJYLxhtAgPj8mwR5uq2ic6XKaxJ"))</f>
        <v/>
      </c>
      <c r="C179" s="18" t="s">
        <v>360</v>
      </c>
      <c r="D179" s="18" t="s">
        <v>115</v>
      </c>
      <c r="E179" s="5">
        <v>2.0</v>
      </c>
      <c r="F179" s="8">
        <v>2.0</v>
      </c>
      <c r="G179" s="8">
        <v>2.0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ht="187.5" customHeight="1">
      <c r="A180" s="5">
        <v>179.0</v>
      </c>
      <c r="B180" s="6" t="str">
        <f>hyperlink("https://drive.google.com/uc?export=view&amp;id=1eHF6jqqj-jZtQ2LirOeicqBmhKvSQqRg",image("https://drive.google.com/thumbnail?id=1eHF6jqqj-jZtQ2LirOeicqBmhKvSQqRg"))</f>
        <v/>
      </c>
      <c r="C180" s="7" t="s">
        <v>361</v>
      </c>
      <c r="D180" s="7" t="s">
        <v>362</v>
      </c>
      <c r="E180" s="5">
        <v>0.0</v>
      </c>
      <c r="F180" s="8">
        <v>0.0</v>
      </c>
      <c r="G180" s="8">
        <v>0.0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187.5" customHeight="1">
      <c r="A181" s="1">
        <v>180.0</v>
      </c>
      <c r="B181" s="15" t="str">
        <f>hyperlink("https://drive.google.com/uc?export=view&amp;id=1KWKY5PNxYEL0dCtWHY8a-fuujN4QRozr",image("https://drive.google.com/thumbnail?id=1KWKY5PNxYEL0dCtWHY8a-fuujN4QRozr"))</f>
        <v/>
      </c>
      <c r="C181" s="12" t="s">
        <v>363</v>
      </c>
      <c r="D181" s="12" t="s">
        <v>364</v>
      </c>
      <c r="E181" s="1">
        <v>1.0</v>
      </c>
      <c r="F181" s="17">
        <v>2.0</v>
      </c>
      <c r="G181" s="17">
        <v>1.0</v>
      </c>
    </row>
    <row r="182" ht="187.5" customHeight="1">
      <c r="A182" s="1">
        <v>181.0</v>
      </c>
      <c r="B182" s="15" t="str">
        <f>hyperlink("https://drive.google.com/uc?export=view&amp;id=162ZZNDA8twk760jD6V2HgxQ1iRlT-Eis",image("https://drive.google.com/thumbnail?id=162ZZNDA8twk760jD6V2HgxQ1iRlT-Eis"))</f>
        <v/>
      </c>
      <c r="C182" s="16" t="s">
        <v>365</v>
      </c>
      <c r="D182" s="16" t="s">
        <v>366</v>
      </c>
      <c r="E182" s="1">
        <v>3.0</v>
      </c>
      <c r="F182" s="17">
        <v>3.0</v>
      </c>
      <c r="G182" s="17">
        <v>2.0</v>
      </c>
    </row>
    <row r="183" ht="187.5" customHeight="1">
      <c r="A183" s="19">
        <v>182.0</v>
      </c>
      <c r="B183" s="20" t="str">
        <f>hyperlink("https://drive.google.com/uc?export=view&amp;id=1h0UxxUNC56gKYbZ53qWTH-ptCV-Czs_1",image("https://drive.google.com/thumbnail?id=1h0UxxUNC56gKYbZ53qWTH-ptCV-Czs_1"))</f>
        <v/>
      </c>
      <c r="C183" s="24" t="s">
        <v>367</v>
      </c>
      <c r="D183" s="24" t="s">
        <v>368</v>
      </c>
      <c r="E183" s="19">
        <v>2.0</v>
      </c>
      <c r="F183" s="22">
        <v>0.0</v>
      </c>
      <c r="G183" s="22">
        <v>1.0</v>
      </c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ht="187.5" customHeight="1">
      <c r="A184" s="19">
        <v>183.0</v>
      </c>
      <c r="B184" s="20" t="str">
        <f>hyperlink("https://drive.google.com/uc?export=view&amp;id=1PVhbpicCdGyLySgwIQsYG_R65PZncxFX",image("https://drive.google.com/thumbnail?id=1PVhbpicCdGyLySgwIQsYG_R65PZncxFX"))</f>
        <v/>
      </c>
      <c r="C184" s="21" t="s">
        <v>369</v>
      </c>
      <c r="D184" s="21" t="s">
        <v>370</v>
      </c>
      <c r="E184" s="19">
        <v>1.0</v>
      </c>
      <c r="F184" s="22">
        <v>0.0</v>
      </c>
      <c r="G184" s="22">
        <v>2.0</v>
      </c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ht="187.5" customHeight="1">
      <c r="A185" s="1">
        <v>184.0</v>
      </c>
      <c r="B185" s="15" t="str">
        <f>hyperlink("https://drive.google.com/uc?export=view&amp;id=1eGReD0NuNlW6kH10ABkakHwuWlTfq77R",image("https://drive.google.com/thumbnail?id=1eGReD0NuNlW6kH10ABkakHwuWlTfq77R"))</f>
        <v/>
      </c>
      <c r="C185" s="16" t="s">
        <v>371</v>
      </c>
      <c r="D185" s="16" t="s">
        <v>372</v>
      </c>
      <c r="E185" s="1">
        <v>0.0</v>
      </c>
      <c r="F185" s="17">
        <v>0.0</v>
      </c>
      <c r="G185" s="17">
        <v>2.0</v>
      </c>
    </row>
    <row r="186" ht="187.5" customHeight="1">
      <c r="A186" s="1">
        <v>185.0</v>
      </c>
      <c r="B186" s="15" t="str">
        <f>hyperlink("https://drive.google.com/uc?export=view&amp;id=1yvYB5_GWeNpbu2meTRUdsl6dZExsvtSt",image("https://drive.google.com/thumbnail?id=1yvYB5_GWeNpbu2meTRUdsl6dZExsvtSt"))</f>
        <v/>
      </c>
      <c r="C186" s="16" t="s">
        <v>373</v>
      </c>
      <c r="D186" s="16" t="s">
        <v>374</v>
      </c>
      <c r="E186" s="1">
        <v>1.0</v>
      </c>
      <c r="F186" s="17">
        <v>1.0</v>
      </c>
      <c r="G186" s="17">
        <v>2.0</v>
      </c>
    </row>
    <row r="187" ht="187.5" customHeight="1">
      <c r="A187" s="5">
        <v>186.0</v>
      </c>
      <c r="B187" s="6" t="str">
        <f>hyperlink("https://drive.google.com/uc?export=view&amp;id=1WysgvkepDUMW3vCCiF7yz7soTAE6r1UG",image("https://drive.google.com/thumbnail?id=1WysgvkepDUMW3vCCiF7yz7soTAE6r1UG"))</f>
        <v/>
      </c>
      <c r="C187" s="7" t="s">
        <v>375</v>
      </c>
      <c r="D187" s="7" t="s">
        <v>376</v>
      </c>
      <c r="E187" s="5">
        <v>0.0</v>
      </c>
      <c r="F187" s="8">
        <v>0.0</v>
      </c>
      <c r="G187" s="8">
        <v>0.0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87.5" customHeight="1">
      <c r="A188" s="1">
        <v>187.0</v>
      </c>
      <c r="B188" s="15" t="str">
        <f>hyperlink("https://drive.google.com/uc?export=view&amp;id=1plz8LJgunJBZgBF1gyDdUnSIc1fYB8QP",image("https://drive.google.com/thumbnail?id=1plz8LJgunJBZgBF1gyDdUnSIc1fYB8QP"))</f>
        <v/>
      </c>
      <c r="C188" s="12" t="s">
        <v>377</v>
      </c>
      <c r="D188" s="12" t="s">
        <v>378</v>
      </c>
      <c r="E188" s="1">
        <v>0.0</v>
      </c>
      <c r="F188" s="17">
        <v>0.0</v>
      </c>
      <c r="G188" s="17">
        <v>1.0</v>
      </c>
    </row>
    <row r="189" ht="187.5" customHeight="1">
      <c r="A189" s="5">
        <v>188.0</v>
      </c>
      <c r="B189" s="6" t="str">
        <f>hyperlink("https://drive.google.com/uc?export=view&amp;id=1AHsOPWu4nG_a8TQbrmYsTNb7jbrdcPSG",image("https://drive.google.com/thumbnail?id=1AHsOPWu4nG_a8TQbrmYsTNb7jbrdcPSG"))</f>
        <v/>
      </c>
      <c r="C189" s="7" t="s">
        <v>379</v>
      </c>
      <c r="D189" s="7" t="s">
        <v>380</v>
      </c>
      <c r="E189" s="5">
        <v>0.0</v>
      </c>
      <c r="F189" s="8">
        <v>0.0</v>
      </c>
      <c r="G189" s="8">
        <v>0.0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87.5" customHeight="1">
      <c r="A190" s="1">
        <v>189.0</v>
      </c>
      <c r="B190" s="15" t="str">
        <f>hyperlink("https://drive.google.com/uc?export=view&amp;id=1k-0LRwRZdM0wd4ZWRNI3mv0sT5TNJSzp",image("https://drive.google.com/thumbnail?id=1k-0LRwRZdM0wd4ZWRNI3mv0sT5TNJSzp"))</f>
        <v/>
      </c>
      <c r="C190" s="12" t="s">
        <v>381</v>
      </c>
      <c r="D190" s="12" t="s">
        <v>382</v>
      </c>
      <c r="E190" s="1">
        <v>0.0</v>
      </c>
      <c r="F190" s="17">
        <v>0.0</v>
      </c>
      <c r="G190" s="17">
        <v>1.0</v>
      </c>
    </row>
    <row r="191" ht="187.5" customHeight="1">
      <c r="A191" s="1">
        <v>190.0</v>
      </c>
      <c r="B191" s="15" t="str">
        <f>hyperlink("https://drive.google.com/uc?export=view&amp;id=1n0QErDY_Ex-6t_g-4bawh_V2c0OiVXU_",image("https://drive.google.com/thumbnail?id=1n0QErDY_Ex-6t_g-4bawh_V2c0OiVXU_"))</f>
        <v/>
      </c>
      <c r="C191" s="12" t="s">
        <v>383</v>
      </c>
      <c r="D191" s="12" t="s">
        <v>384</v>
      </c>
      <c r="E191" s="1">
        <v>0.0</v>
      </c>
      <c r="F191" s="17">
        <v>1.0</v>
      </c>
      <c r="G191" s="17">
        <v>1.0</v>
      </c>
    </row>
    <row r="192" ht="187.5" customHeight="1">
      <c r="A192" s="5">
        <v>191.0</v>
      </c>
      <c r="B192" s="6" t="str">
        <f>hyperlink("https://drive.google.com/uc?export=view&amp;id=1vKXSGgltb9sf93E_lpfwZtDtPSto9t8c",image("https://drive.google.com/thumbnail?id=1vKXSGgltb9sf93E_lpfwZtDtPSto9t8c"))</f>
        <v/>
      </c>
      <c r="C192" s="18" t="s">
        <v>385</v>
      </c>
      <c r="D192" s="18" t="s">
        <v>386</v>
      </c>
      <c r="E192" s="5">
        <v>2.0</v>
      </c>
      <c r="F192" s="8">
        <v>2.0</v>
      </c>
      <c r="G192" s="8">
        <v>2.0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ht="187.5" customHeight="1">
      <c r="A193" s="5">
        <v>192.0</v>
      </c>
      <c r="B193" s="6" t="str">
        <f>hyperlink("https://drive.google.com/uc?export=view&amp;id=1vC8pZcGXtC3-5YhBtLUqZqS9RhM1XBfw",image("https://drive.google.com/thumbnail?id=1vC8pZcGXtC3-5YhBtLUqZqS9RhM1XBfw"))</f>
        <v/>
      </c>
      <c r="C193" s="18" t="s">
        <v>387</v>
      </c>
      <c r="D193" s="18" t="s">
        <v>346</v>
      </c>
      <c r="E193" s="5">
        <v>1.0</v>
      </c>
      <c r="F193" s="8">
        <v>1.0</v>
      </c>
      <c r="G193" s="8">
        <v>1.0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87.5" customHeight="1">
      <c r="A194" s="5">
        <v>193.0</v>
      </c>
      <c r="B194" s="6" t="str">
        <f>hyperlink("https://drive.google.com/uc?export=view&amp;id=1ABN_sI5uBvWg_9bzKY8dNII-txr9qmQn",image("https://drive.google.com/thumbnail?id=1ABN_sI5uBvWg_9bzKY8dNII-txr9qmQn"))</f>
        <v/>
      </c>
      <c r="C194" s="7" t="s">
        <v>388</v>
      </c>
      <c r="D194" s="7" t="s">
        <v>389</v>
      </c>
      <c r="E194" s="5">
        <v>0.0</v>
      </c>
      <c r="F194" s="8">
        <v>0.0</v>
      </c>
      <c r="G194" s="8">
        <v>0.0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ht="187.5" customHeight="1">
      <c r="A195" s="1">
        <v>194.0</v>
      </c>
      <c r="B195" s="15" t="str">
        <f>hyperlink("https://drive.google.com/uc?export=view&amp;id=1hrXsutk8rtcMv256E2Bv9Kr3Ts4Sgk2F",image("https://drive.google.com/thumbnail?id=1hrXsutk8rtcMv256E2Bv9Kr3Ts4Sgk2F"))</f>
        <v/>
      </c>
      <c r="C195" s="12" t="s">
        <v>390</v>
      </c>
      <c r="D195" s="12" t="s">
        <v>391</v>
      </c>
      <c r="E195" s="1">
        <v>2.0</v>
      </c>
      <c r="F195" s="17">
        <v>0.0</v>
      </c>
      <c r="G195" s="17">
        <v>2.0</v>
      </c>
    </row>
    <row r="196" ht="187.5" customHeight="1">
      <c r="A196" s="1">
        <v>195.0</v>
      </c>
      <c r="B196" s="15" t="str">
        <f>hyperlink("https://drive.google.com/uc?export=view&amp;id=1124F7TADmuV3DVKr0DQWSXZ_0mqqfIvh",image("https://drive.google.com/thumbnail?id=1124F7TADmuV3DVKr0DQWSXZ_0mqqfIvh"))</f>
        <v/>
      </c>
      <c r="C196" s="16" t="s">
        <v>392</v>
      </c>
      <c r="D196" s="16" t="s">
        <v>393</v>
      </c>
      <c r="E196" s="1">
        <v>2.0</v>
      </c>
      <c r="F196" s="17">
        <v>3.0</v>
      </c>
      <c r="G196" s="17">
        <v>2.0</v>
      </c>
    </row>
    <row r="197" ht="187.5" customHeight="1">
      <c r="A197" s="5">
        <v>196.0</v>
      </c>
      <c r="B197" s="6" t="str">
        <f>hyperlink("https://drive.google.com/uc?export=view&amp;id=137F9S7vxs4vN_vh2FDFVGDUeAZ9LFdbj",image("https://drive.google.com/thumbnail?id=137F9S7vxs4vN_vh2FDFVGDUeAZ9LFdbj"))</f>
        <v/>
      </c>
      <c r="C197" s="18" t="s">
        <v>394</v>
      </c>
      <c r="D197" s="18" t="s">
        <v>395</v>
      </c>
      <c r="E197" s="5">
        <v>0.0</v>
      </c>
      <c r="F197" s="8">
        <v>0.0</v>
      </c>
      <c r="G197" s="8">
        <v>0.0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ht="187.5" customHeight="1">
      <c r="A198" s="1">
        <v>197.0</v>
      </c>
      <c r="B198" s="15" t="str">
        <f>hyperlink("https://drive.google.com/uc?export=view&amp;id=1dOgqfgeXshe_BojE2waLOyL8ykI83VUJ",image("https://drive.google.com/thumbnail?id=1dOgqfgeXshe_BojE2waLOyL8ykI83VUJ"))</f>
        <v/>
      </c>
      <c r="C198" s="12" t="s">
        <v>396</v>
      </c>
      <c r="D198" s="12" t="s">
        <v>364</v>
      </c>
      <c r="E198" s="1">
        <v>0.0</v>
      </c>
      <c r="F198" s="17">
        <v>0.0</v>
      </c>
      <c r="G198" s="17">
        <v>1.0</v>
      </c>
    </row>
    <row r="199" ht="187.5" customHeight="1">
      <c r="A199" s="5">
        <v>198.0</v>
      </c>
      <c r="B199" s="6" t="str">
        <f>hyperlink("https://drive.google.com/uc?export=view&amp;id=1wsfU2w9Nmsp7NpmLubImP8W7e6q02U_j",image("https://drive.google.com/thumbnail?id=1wsfU2w9Nmsp7NpmLubImP8W7e6q02U_j"))</f>
        <v/>
      </c>
      <c r="C199" s="7" t="s">
        <v>397</v>
      </c>
      <c r="D199" s="7" t="s">
        <v>398</v>
      </c>
      <c r="E199" s="5">
        <v>0.0</v>
      </c>
      <c r="F199" s="8">
        <v>0.0</v>
      </c>
      <c r="G199" s="8">
        <v>0.0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ht="187.5" customHeight="1">
      <c r="A200" s="1">
        <v>199.0</v>
      </c>
      <c r="B200" s="15" t="str">
        <f>hyperlink("https://drive.google.com/uc?export=view&amp;id=1AXPENkAIWx_e1AJRzANvxwxhKHYU3dDX",image("https://drive.google.com/thumbnail?id=1AXPENkAIWx_e1AJRzANvxwxhKHYU3dDX"))</f>
        <v/>
      </c>
      <c r="C200" s="16" t="s">
        <v>399</v>
      </c>
      <c r="D200" s="16" t="s">
        <v>400</v>
      </c>
      <c r="E200" s="1">
        <v>2.0</v>
      </c>
      <c r="F200" s="17">
        <v>3.0</v>
      </c>
      <c r="G200" s="17">
        <v>2.0</v>
      </c>
    </row>
    <row r="201" ht="187.5" customHeight="1">
      <c r="A201" s="5">
        <v>200.0</v>
      </c>
      <c r="B201" s="6" t="str">
        <f>hyperlink("https://drive.google.com/uc?export=view&amp;id=1PzZfTFuToDQ92IHjutw86h2CkK3BHh45",image("https://drive.google.com/thumbnail?id=1PzZfTFuToDQ92IHjutw86h2CkK3BHh45"))</f>
        <v/>
      </c>
      <c r="C201" s="18" t="s">
        <v>401</v>
      </c>
      <c r="D201" s="18" t="s">
        <v>402</v>
      </c>
      <c r="E201" s="5">
        <v>2.0</v>
      </c>
      <c r="F201" s="8">
        <v>2.0</v>
      </c>
      <c r="G201" s="8">
        <v>2.0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87.5" customHeight="1">
      <c r="A202" s="1">
        <v>201.0</v>
      </c>
      <c r="B202" s="15" t="str">
        <f>hyperlink("https://drive.google.com/uc?export=view&amp;id=1agAMkl9Bb7Pd5nzCvC2os4vn8427x802",image("https://drive.google.com/thumbnail?id=1agAMkl9Bb7Pd5nzCvC2os4vn8427x802"))</f>
        <v/>
      </c>
      <c r="C202" s="16" t="s">
        <v>403</v>
      </c>
      <c r="D202" s="16" t="s">
        <v>404</v>
      </c>
      <c r="E202" s="1">
        <v>2.0</v>
      </c>
      <c r="F202" s="17">
        <v>1.0</v>
      </c>
      <c r="G202" s="17">
        <v>2.0</v>
      </c>
    </row>
    <row r="203" ht="187.5" customHeight="1">
      <c r="A203" s="5">
        <v>202.0</v>
      </c>
      <c r="B203" s="6" t="str">
        <f>hyperlink("https://drive.google.com/uc?export=view&amp;id=1668yZwzwAsk6SKMlU7PZNc71D0JnD0hl",image("https://drive.google.com/thumbnail?id=1668yZwzwAsk6SKMlU7PZNc71D0JnD0hl"))</f>
        <v/>
      </c>
      <c r="C203" s="7" t="s">
        <v>405</v>
      </c>
      <c r="D203" s="18" t="s">
        <v>406</v>
      </c>
      <c r="E203" s="5">
        <v>2.0</v>
      </c>
      <c r="F203" s="8">
        <v>2.0</v>
      </c>
      <c r="G203" s="8">
        <v>2.0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ht="187.5" customHeight="1">
      <c r="A204" s="1">
        <v>203.0</v>
      </c>
      <c r="B204" s="15" t="str">
        <f>hyperlink("https://drive.google.com/uc?export=view&amp;id=1bOgkvp8wIfsDefTnI_xvcqZqk7zOUJ2G",image("https://drive.google.com/thumbnail?id=1bOgkvp8wIfsDefTnI_xvcqZqk7zOUJ2G"))</f>
        <v/>
      </c>
      <c r="C204" s="12" t="s">
        <v>407</v>
      </c>
      <c r="D204" s="12" t="s">
        <v>408</v>
      </c>
      <c r="E204" s="1">
        <v>0.0</v>
      </c>
      <c r="F204" s="17">
        <v>0.0</v>
      </c>
      <c r="G204" s="17">
        <v>1.0</v>
      </c>
    </row>
    <row r="205" ht="187.5" customHeight="1">
      <c r="A205" s="5">
        <v>204.0</v>
      </c>
      <c r="B205" s="6" t="str">
        <f>hyperlink("https://drive.google.com/uc?export=view&amp;id=1Ne-zG-1sqt-HH2LybwM-worCpWQjJakD",image("https://drive.google.com/thumbnail?id=1Ne-zG-1sqt-HH2LybwM-worCpWQjJakD"))</f>
        <v/>
      </c>
      <c r="C205" s="7" t="s">
        <v>409</v>
      </c>
      <c r="D205" s="7" t="s">
        <v>271</v>
      </c>
      <c r="E205" s="5">
        <v>0.0</v>
      </c>
      <c r="F205" s="8">
        <v>0.0</v>
      </c>
      <c r="G205" s="8">
        <v>0.0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ht="187.5" customHeight="1">
      <c r="A206" s="5">
        <v>205.0</v>
      </c>
      <c r="B206" s="6" t="str">
        <f>hyperlink("https://drive.google.com/uc?export=view&amp;id=1NCbk_TbV9KJBEQf9JbRqWI-L488jFxCA",image("https://drive.google.com/thumbnail?id=1NCbk_TbV9KJBEQf9JbRqWI-L488jFxCA"))</f>
        <v/>
      </c>
      <c r="C206" s="7" t="s">
        <v>410</v>
      </c>
      <c r="D206" s="7" t="s">
        <v>411</v>
      </c>
      <c r="E206" s="5">
        <v>0.0</v>
      </c>
      <c r="F206" s="8">
        <v>0.0</v>
      </c>
      <c r="G206" s="8">
        <v>0.0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87.5" customHeight="1">
      <c r="A207" s="1">
        <v>206.0</v>
      </c>
      <c r="B207" s="15" t="str">
        <f>hyperlink("https://drive.google.com/uc?export=view&amp;id=1MjJfi9NZBgkEGcwZqIk4NMCPxWdOPkqe",image("https://drive.google.com/thumbnail?id=1MjJfi9NZBgkEGcwZqIk4NMCPxWdOPkqe"))</f>
        <v/>
      </c>
      <c r="C207" s="16" t="s">
        <v>412</v>
      </c>
      <c r="D207" s="16" t="s">
        <v>413</v>
      </c>
      <c r="E207" s="1">
        <v>2.0</v>
      </c>
      <c r="F207" s="17">
        <v>3.0</v>
      </c>
      <c r="G207" s="17">
        <v>2.0</v>
      </c>
    </row>
    <row r="208" ht="187.5" customHeight="1">
      <c r="A208" s="19">
        <v>207.0</v>
      </c>
      <c r="B208" s="20" t="str">
        <f>hyperlink("https://drive.google.com/uc?export=view&amp;id=12kYNttsp1VnROLOte87WlyO_OP_udq0O",image("https://drive.google.com/thumbnail?id=12kYNttsp1VnROLOte87WlyO_OP_udq0O"))</f>
        <v/>
      </c>
      <c r="C208" s="24" t="s">
        <v>414</v>
      </c>
      <c r="D208" s="24" t="s">
        <v>415</v>
      </c>
      <c r="E208" s="19">
        <v>1.0</v>
      </c>
      <c r="F208" s="22">
        <v>0.0</v>
      </c>
      <c r="G208" s="22">
        <v>2.0</v>
      </c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 ht="187.5" customHeight="1">
      <c r="A209" s="5">
        <v>208.0</v>
      </c>
      <c r="B209" s="6" t="str">
        <f>hyperlink("https://drive.google.com/uc?export=view&amp;id=11aQb9tlLg8ZaL5vYyq39Bb27KVvCABrx",image("https://drive.google.com/thumbnail?id=11aQb9tlLg8ZaL5vYyq39Bb27KVvCABrx"))</f>
        <v/>
      </c>
      <c r="C209" s="7" t="s">
        <v>416</v>
      </c>
      <c r="D209" s="7" t="s">
        <v>417</v>
      </c>
      <c r="E209" s="5">
        <v>0.0</v>
      </c>
      <c r="F209" s="8">
        <v>0.0</v>
      </c>
      <c r="G209" s="8">
        <v>0.0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ht="187.5" customHeight="1">
      <c r="A210" s="19">
        <v>209.0</v>
      </c>
      <c r="B210" s="20" t="str">
        <f>hyperlink("https://drive.google.com/uc?export=view&amp;id=1f0x6vO4Rlb5wC8Afkt5VdVcbF7uWemed",image("https://drive.google.com/thumbnail?id=1f0x6vO4Rlb5wC8Afkt5VdVcbF7uWemed"))</f>
        <v/>
      </c>
      <c r="C210" s="24" t="s">
        <v>418</v>
      </c>
      <c r="D210" s="24" t="s">
        <v>419</v>
      </c>
      <c r="E210" s="19">
        <v>2.0</v>
      </c>
      <c r="F210" s="22">
        <v>0.0</v>
      </c>
      <c r="G210" s="22">
        <v>1.0</v>
      </c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 ht="187.5" customHeight="1">
      <c r="A211" s="1">
        <v>210.0</v>
      </c>
      <c r="B211" s="15" t="str">
        <f>hyperlink("https://drive.google.com/uc?export=view&amp;id=1PveA-uUiXRDf-VNDzUB8fJmVzsDkaZxQ",image("https://drive.google.com/thumbnail?id=1PveA-uUiXRDf-VNDzUB8fJmVzsDkaZxQ"))</f>
        <v/>
      </c>
      <c r="C211" s="12" t="s">
        <v>420</v>
      </c>
      <c r="D211" s="12" t="s">
        <v>421</v>
      </c>
      <c r="E211" s="1">
        <v>2.0</v>
      </c>
      <c r="F211" s="17">
        <v>1.0</v>
      </c>
      <c r="G211" s="17">
        <v>2.0</v>
      </c>
    </row>
    <row r="212" ht="187.5" customHeight="1">
      <c r="A212" s="1">
        <v>211.0</v>
      </c>
      <c r="B212" s="15" t="str">
        <f>hyperlink("https://drive.google.com/uc?export=view&amp;id=1wPCwRAo3VHetqSgcCYg4GRqM2tkODkve",image("https://drive.google.com/thumbnail?id=1wPCwRAo3VHetqSgcCYg4GRqM2tkODkve"))</f>
        <v/>
      </c>
      <c r="C212" s="16" t="s">
        <v>422</v>
      </c>
      <c r="D212" s="16" t="s">
        <v>423</v>
      </c>
      <c r="E212" s="1">
        <v>2.0</v>
      </c>
      <c r="F212" s="17">
        <v>3.0</v>
      </c>
      <c r="G212" s="17">
        <v>2.0</v>
      </c>
    </row>
    <row r="213" ht="187.5" customHeight="1">
      <c r="A213" s="5">
        <v>212.0</v>
      </c>
      <c r="B213" s="6" t="str">
        <f>hyperlink("https://drive.google.com/uc?export=view&amp;id=1n7L3Oy9f1chvt28M57FvsPDfTYbmgl39",image("https://drive.google.com/thumbnail?id=1n7L3Oy9f1chvt28M57FvsPDfTYbmgl39"))</f>
        <v/>
      </c>
      <c r="C213" s="7" t="s">
        <v>424</v>
      </c>
      <c r="D213" s="7" t="s">
        <v>425</v>
      </c>
      <c r="E213" s="5">
        <v>0.0</v>
      </c>
      <c r="F213" s="8">
        <v>0.0</v>
      </c>
      <c r="G213" s="8">
        <v>0.0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87.5" customHeight="1">
      <c r="A214" s="1">
        <v>213.0</v>
      </c>
      <c r="B214" s="15" t="str">
        <f>hyperlink("https://drive.google.com/uc?export=view&amp;id=1LSmmPsbLCl0eyxu6THr95iRDVCzx6tuV",image("https://drive.google.com/thumbnail?id=1LSmmPsbLCl0eyxu6THr95iRDVCzx6tuV"))</f>
        <v/>
      </c>
      <c r="C214" s="16" t="s">
        <v>426</v>
      </c>
      <c r="D214" s="16" t="s">
        <v>427</v>
      </c>
      <c r="E214" s="1">
        <v>0.0</v>
      </c>
      <c r="F214" s="17">
        <v>0.0</v>
      </c>
      <c r="G214" s="17">
        <v>1.0</v>
      </c>
    </row>
    <row r="215" ht="187.5" customHeight="1">
      <c r="A215" s="5">
        <v>214.0</v>
      </c>
      <c r="B215" s="6" t="str">
        <f>hyperlink("https://drive.google.com/uc?export=view&amp;id=1Kl-WmtO-DMqxx33bBVJH_mZG8UMW8hZr",image("https://drive.google.com/thumbnail?id=1Kl-WmtO-DMqxx33bBVJH_mZG8UMW8hZr"))</f>
        <v/>
      </c>
      <c r="C215" s="7" t="s">
        <v>428</v>
      </c>
      <c r="D215" s="7" t="s">
        <v>429</v>
      </c>
      <c r="E215" s="5">
        <v>0.0</v>
      </c>
      <c r="F215" s="8">
        <v>0.0</v>
      </c>
      <c r="G215" s="8">
        <v>0.0</v>
      </c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87.5" customHeight="1">
      <c r="A216" s="1">
        <v>215.0</v>
      </c>
      <c r="B216" s="15" t="str">
        <f>hyperlink("https://drive.google.com/uc?export=view&amp;id=1ZzMG83DYB0b_-jEEqTWVnWyOMh4-WHux",image("https://drive.google.com/thumbnail?id=1ZzMG83DYB0b_-jEEqTWVnWyOMh4-WHux"))</f>
        <v/>
      </c>
      <c r="C216" s="16" t="s">
        <v>430</v>
      </c>
      <c r="D216" s="16" t="s">
        <v>431</v>
      </c>
      <c r="E216" s="1">
        <v>1.0</v>
      </c>
      <c r="F216" s="17">
        <v>2.0</v>
      </c>
      <c r="G216" s="17">
        <v>2.0</v>
      </c>
    </row>
    <row r="217" ht="187.5" customHeight="1">
      <c r="A217" s="1">
        <v>216.0</v>
      </c>
      <c r="B217" s="15" t="str">
        <f>hyperlink("https://drive.google.com/uc?export=view&amp;id=1W18S4lgAxQJVC_Wis6K1amztz-DywYOv",image("https://drive.google.com/thumbnail?id=1W18S4lgAxQJVC_Wis6K1amztz-DywYOv"))</f>
        <v/>
      </c>
      <c r="C217" s="12" t="s">
        <v>432</v>
      </c>
      <c r="D217" s="12" t="s">
        <v>433</v>
      </c>
      <c r="E217" s="1">
        <v>0.0</v>
      </c>
      <c r="F217" s="17">
        <v>0.0</v>
      </c>
      <c r="G217" s="17">
        <v>1.0</v>
      </c>
    </row>
    <row r="218" ht="187.5" customHeight="1">
      <c r="A218" s="1">
        <v>217.0</v>
      </c>
      <c r="B218" s="15" t="str">
        <f>hyperlink("https://drive.google.com/uc?export=view&amp;id=1jNSR0JYEU4NaVLcEOJJExU_2UOM7VLFZ",image("https://drive.google.com/thumbnail?id=1jNSR0JYEU4NaVLcEOJJExU_2UOM7VLFZ"))</f>
        <v/>
      </c>
      <c r="C218" s="12" t="s">
        <v>434</v>
      </c>
      <c r="D218" s="12" t="s">
        <v>435</v>
      </c>
      <c r="E218" s="1">
        <v>0.0</v>
      </c>
      <c r="F218" s="17">
        <v>0.0</v>
      </c>
      <c r="G218" s="17">
        <v>1.0</v>
      </c>
    </row>
    <row r="219" ht="187.5" customHeight="1">
      <c r="A219" s="5">
        <v>218.0</v>
      </c>
      <c r="B219" s="6" t="str">
        <f>hyperlink("https://drive.google.com/uc?export=view&amp;id=1j6tH0HLO5IIxPmZbHZ2Wwo87TO0Vv_Xw",image("https://drive.google.com/thumbnail?id=1j6tH0HLO5IIxPmZbHZ2Wwo87TO0Vv_Xw"))</f>
        <v/>
      </c>
      <c r="C219" s="7" t="s">
        <v>436</v>
      </c>
      <c r="D219" s="7" t="s">
        <v>393</v>
      </c>
      <c r="E219" s="5">
        <v>0.0</v>
      </c>
      <c r="F219" s="8">
        <v>0.0</v>
      </c>
      <c r="G219" s="8">
        <v>0.0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87.5" customHeight="1">
      <c r="A220" s="1">
        <v>219.0</v>
      </c>
      <c r="B220" s="15" t="str">
        <f>hyperlink("https://drive.google.com/uc?export=view&amp;id=18LEDbDL_Ehvj-2qiERGgJC6QGtj0ewcl",image("https://drive.google.com/thumbnail?id=18LEDbDL_Ehvj-2qiERGgJC6QGtj0ewcl"))</f>
        <v/>
      </c>
      <c r="C220" s="16" t="s">
        <v>437</v>
      </c>
      <c r="D220" s="16" t="s">
        <v>438</v>
      </c>
      <c r="E220" s="1">
        <v>1.0</v>
      </c>
      <c r="F220" s="17">
        <v>2.0</v>
      </c>
      <c r="G220" s="17">
        <v>1.0</v>
      </c>
    </row>
    <row r="221" ht="187.5" customHeight="1">
      <c r="A221" s="1">
        <v>220.0</v>
      </c>
      <c r="B221" s="15" t="str">
        <f>hyperlink("https://drive.google.com/uc?export=view&amp;id=1qtYj1XjP3iFaBuocVPUmRlLonlEx0lnG",image("https://drive.google.com/thumbnail?id=1qtYj1XjP3iFaBuocVPUmRlLonlEx0lnG"))</f>
        <v/>
      </c>
      <c r="C221" s="16" t="s">
        <v>439</v>
      </c>
      <c r="D221" s="16" t="s">
        <v>440</v>
      </c>
      <c r="E221" s="1">
        <v>0.0</v>
      </c>
      <c r="F221" s="17">
        <v>0.0</v>
      </c>
      <c r="G221" s="17">
        <v>1.0</v>
      </c>
    </row>
    <row r="222" ht="187.5" customHeight="1">
      <c r="A222" s="1">
        <v>221.0</v>
      </c>
      <c r="B222" s="15" t="str">
        <f>hyperlink("https://drive.google.com/uc?export=view&amp;id=1YPPTCjyUn7JzfjdLb8lvJx_Kc3SkcuUJ",image("https://drive.google.com/thumbnail?id=1YPPTCjyUn7JzfjdLb8lvJx_Kc3SkcuUJ"))</f>
        <v/>
      </c>
      <c r="C222" s="12" t="s">
        <v>441</v>
      </c>
      <c r="D222" s="12" t="s">
        <v>442</v>
      </c>
      <c r="E222" s="1">
        <v>0.0</v>
      </c>
      <c r="F222" s="17">
        <v>0.0</v>
      </c>
      <c r="G222" s="17">
        <v>1.0</v>
      </c>
    </row>
    <row r="223" ht="187.5" customHeight="1">
      <c r="A223" s="5">
        <v>222.0</v>
      </c>
      <c r="B223" s="6" t="str">
        <f>hyperlink("https://drive.google.com/uc?export=view&amp;id=1XxuEsrl4nZUwcqVNJFvnC2dRoApswXDD",image("https://drive.google.com/thumbnail?id=1XxuEsrl4nZUwcqVNJFvnC2dRoApswXDD"))</f>
        <v/>
      </c>
      <c r="C223" s="18" t="s">
        <v>443</v>
      </c>
      <c r="D223" s="18" t="s">
        <v>444</v>
      </c>
      <c r="E223" s="5">
        <v>1.0</v>
      </c>
      <c r="F223" s="8">
        <v>1.0</v>
      </c>
      <c r="G223" s="8">
        <v>1.0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ht="187.5" customHeight="1">
      <c r="A224" s="1">
        <v>223.0</v>
      </c>
      <c r="B224" s="15" t="str">
        <f>hyperlink("https://drive.google.com/uc?export=view&amp;id=1-QPnofpkg_KRYrePqf2F5GKMHwGJVNrD",image("https://drive.google.com/thumbnail?id=1-QPnofpkg_KRYrePqf2F5GKMHwGJVNrD"))</f>
        <v/>
      </c>
      <c r="C224" s="12" t="s">
        <v>445</v>
      </c>
      <c r="D224" s="12" t="s">
        <v>446</v>
      </c>
      <c r="E224" s="1">
        <v>0.0</v>
      </c>
      <c r="F224" s="17">
        <v>0.0</v>
      </c>
      <c r="G224" s="17">
        <v>1.0</v>
      </c>
    </row>
    <row r="225" ht="187.5" customHeight="1">
      <c r="A225" s="1">
        <v>224.0</v>
      </c>
      <c r="B225" s="15" t="str">
        <f>hyperlink("https://drive.google.com/uc?export=view&amp;id=1DesCMW8KzD1fs6KeT6Zyk5o_joUzAr40",image("https://drive.google.com/thumbnail?id=1DesCMW8KzD1fs6KeT6Zyk5o_joUzAr40"))</f>
        <v/>
      </c>
      <c r="C225" s="16" t="s">
        <v>447</v>
      </c>
      <c r="D225" s="16" t="s">
        <v>448</v>
      </c>
      <c r="E225" s="1">
        <v>2.0</v>
      </c>
      <c r="F225" s="17">
        <v>2.0</v>
      </c>
      <c r="G225" s="17">
        <v>1.0</v>
      </c>
    </row>
    <row r="226" ht="187.5" customHeight="1">
      <c r="A226" s="5">
        <v>225.0</v>
      </c>
      <c r="B226" s="6" t="str">
        <f>hyperlink("https://drive.google.com/uc?export=view&amp;id=1Zd2RvSO19fC86eAU0eLbbyITQQgra7As",image("https://drive.google.com/thumbnail?id=1Zd2RvSO19fC86eAU0eLbbyITQQgra7As"))</f>
        <v/>
      </c>
      <c r="C226" s="7" t="s">
        <v>449</v>
      </c>
      <c r="D226" s="7" t="s">
        <v>450</v>
      </c>
      <c r="E226" s="5">
        <v>0.0</v>
      </c>
      <c r="F226" s="8">
        <v>0.0</v>
      </c>
      <c r="G226" s="8">
        <v>0.0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ht="187.5" customHeight="1">
      <c r="A227" s="5">
        <v>226.0</v>
      </c>
      <c r="B227" s="6" t="str">
        <f>hyperlink("https://drive.google.com/uc?export=view&amp;id=1AyT53UTc2bQ1kwpD4Bb-utQCC3f9bBY9",image("https://drive.google.com/thumbnail?id=1AyT53UTc2bQ1kwpD4Bb-utQCC3f9bBY9"))</f>
        <v/>
      </c>
      <c r="C227" s="7" t="s">
        <v>451</v>
      </c>
      <c r="D227" s="7" t="s">
        <v>40</v>
      </c>
      <c r="E227" s="5">
        <v>0.0</v>
      </c>
      <c r="F227" s="8">
        <v>0.0</v>
      </c>
      <c r="G227" s="8">
        <v>0.0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ht="187.5" customHeight="1">
      <c r="A228" s="5">
        <v>227.0</v>
      </c>
      <c r="B228" s="6" t="str">
        <f>hyperlink("https://drive.google.com/uc?export=view&amp;id=1Zx-z2efodzYN7C1CG12a-bIFWbaWzae5",image("https://drive.google.com/thumbnail?id=1Zx-z2efodzYN7C1CG12a-bIFWbaWzae5"))</f>
        <v/>
      </c>
      <c r="C228" s="18" t="s">
        <v>452</v>
      </c>
      <c r="D228" s="18" t="s">
        <v>453</v>
      </c>
      <c r="E228" s="5">
        <v>0.0</v>
      </c>
      <c r="F228" s="8">
        <v>0.0</v>
      </c>
      <c r="G228" s="8">
        <v>0.0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87.5" customHeight="1">
      <c r="A229" s="5">
        <v>228.0</v>
      </c>
      <c r="B229" s="6" t="str">
        <f>hyperlink("https://drive.google.com/uc?export=view&amp;id=1ZZhjTjJhvJfpJY8-CJgI6ye9yT-y7UBC",image("https://drive.google.com/thumbnail?id=1ZZhjTjJhvJfpJY8-CJgI6ye9yT-y7UBC"))</f>
        <v/>
      </c>
      <c r="C229" s="7" t="s">
        <v>454</v>
      </c>
      <c r="D229" s="7" t="s">
        <v>455</v>
      </c>
      <c r="E229" s="5">
        <v>0.0</v>
      </c>
      <c r="F229" s="8">
        <v>0.0</v>
      </c>
      <c r="G229" s="8">
        <v>0.0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ht="187.5" customHeight="1">
      <c r="A230" s="1">
        <v>229.0</v>
      </c>
      <c r="B230" s="15" t="str">
        <f>hyperlink("https://drive.google.com/uc?export=view&amp;id=197YyGzDLTljsWcWLCXOjck5Sq0ugveco",image("https://drive.google.com/thumbnail?id=197YyGzDLTljsWcWLCXOjck5Sq0ugveco"))</f>
        <v/>
      </c>
      <c r="C230" s="12" t="s">
        <v>456</v>
      </c>
      <c r="D230" s="12" t="s">
        <v>457</v>
      </c>
      <c r="E230" s="1">
        <v>0.0</v>
      </c>
      <c r="F230" s="17">
        <v>0.0</v>
      </c>
      <c r="G230" s="17">
        <v>1.0</v>
      </c>
    </row>
    <row r="231" ht="187.5" customHeight="1">
      <c r="A231" s="1">
        <v>230.0</v>
      </c>
      <c r="B231" s="15" t="str">
        <f>hyperlink("https://drive.google.com/uc?export=view&amp;id=1Zl_tqH1GaBMJYiIsBd-D9kUoqCDyFO6b",image("https://drive.google.com/thumbnail?id=1Zl_tqH1GaBMJYiIsBd-D9kUoqCDyFO6b"))</f>
        <v/>
      </c>
      <c r="C231" s="16" t="s">
        <v>458</v>
      </c>
      <c r="D231" s="16" t="s">
        <v>459</v>
      </c>
      <c r="E231" s="1">
        <v>0.0</v>
      </c>
      <c r="F231" s="17">
        <v>1.0</v>
      </c>
      <c r="G231" s="17">
        <v>1.0</v>
      </c>
    </row>
    <row r="232" ht="187.5" customHeight="1">
      <c r="A232" s="5">
        <v>231.0</v>
      </c>
      <c r="B232" s="6" t="str">
        <f>hyperlink("https://drive.google.com/uc?export=view&amp;id=13Mu1MrcKGJ8dLpVhKhcpJck6HWCyHalG",image("https://drive.google.com/thumbnail?id=13Mu1MrcKGJ8dLpVhKhcpJck6HWCyHalG"))</f>
        <v/>
      </c>
      <c r="C232" s="7" t="s">
        <v>460</v>
      </c>
      <c r="D232" s="7" t="s">
        <v>461</v>
      </c>
      <c r="E232" s="5">
        <v>0.0</v>
      </c>
      <c r="F232" s="8">
        <v>0.0</v>
      </c>
      <c r="G232" s="8">
        <v>0.0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87.5" customHeight="1">
      <c r="A233" s="5">
        <v>232.0</v>
      </c>
      <c r="B233" s="6" t="str">
        <f>hyperlink("https://drive.google.com/uc?export=view&amp;id=15pFDkIbS_e8UlyG_yWYtQJvf9P5qK-nY",image("https://drive.google.com/thumbnail?id=15pFDkIbS_e8UlyG_yWYtQJvf9P5qK-nY"))</f>
        <v/>
      </c>
      <c r="C233" s="7" t="s">
        <v>462</v>
      </c>
      <c r="D233" s="7" t="s">
        <v>463</v>
      </c>
      <c r="E233" s="5">
        <v>1.0</v>
      </c>
      <c r="F233" s="8">
        <v>1.0</v>
      </c>
      <c r="G233" s="8">
        <v>1.0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87.5" customHeight="1">
      <c r="A234" s="1">
        <v>233.0</v>
      </c>
      <c r="B234" s="15" t="str">
        <f>hyperlink("https://drive.google.com/uc?export=view&amp;id=1U-65i7Q_O5937v5nIiEeSiNpH9BWTXcC",image("https://drive.google.com/thumbnail?id=1U-65i7Q_O5937v5nIiEeSiNpH9BWTXcC"))</f>
        <v/>
      </c>
      <c r="C234" s="12" t="s">
        <v>464</v>
      </c>
      <c r="D234" s="12" t="s">
        <v>465</v>
      </c>
      <c r="E234" s="1">
        <v>0.0</v>
      </c>
      <c r="F234" s="17">
        <v>0.0</v>
      </c>
      <c r="G234" s="17">
        <v>1.0</v>
      </c>
    </row>
    <row r="235" ht="187.5" customHeight="1">
      <c r="A235" s="19">
        <v>234.0</v>
      </c>
      <c r="B235" s="20" t="str">
        <f>hyperlink("https://drive.google.com/uc?export=view&amp;id=1JYM9ijcTWiVRvV0hbRQRedRuM95gWhb2",image("https://drive.google.com/thumbnail?id=1JYM9ijcTWiVRvV0hbRQRedRuM95gWhb2"))</f>
        <v/>
      </c>
      <c r="C235" s="21" t="s">
        <v>466</v>
      </c>
      <c r="D235" s="21" t="s">
        <v>467</v>
      </c>
      <c r="E235" s="19">
        <v>0.0</v>
      </c>
      <c r="F235" s="22">
        <v>1.0</v>
      </c>
      <c r="G235" s="22">
        <v>2.0</v>
      </c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 ht="187.5" customHeight="1">
      <c r="A236" s="5">
        <v>235.0</v>
      </c>
      <c r="B236" s="6" t="str">
        <f>hyperlink("https://drive.google.com/uc?export=view&amp;id=1-RfdhinrmwzOlWVO9udHboVpdjelIqe7",image("https://drive.google.com/thumbnail?id=1-RfdhinrmwzOlWVO9udHboVpdjelIqe7"))</f>
        <v/>
      </c>
      <c r="C236" s="7" t="s">
        <v>468</v>
      </c>
      <c r="D236" s="7" t="s">
        <v>469</v>
      </c>
      <c r="E236" s="5">
        <v>0.0</v>
      </c>
      <c r="F236" s="8">
        <v>0.0</v>
      </c>
      <c r="G236" s="8">
        <v>0.0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87.5" customHeight="1">
      <c r="A237" s="5">
        <v>236.0</v>
      </c>
      <c r="B237" s="6" t="str">
        <f>hyperlink("https://drive.google.com/uc?export=view&amp;id=1yxwsu9ZzGzlnonSR14wlU9nTmRf0cvGk",image("https://drive.google.com/thumbnail?id=1yxwsu9ZzGzlnonSR14wlU9nTmRf0cvGk"))</f>
        <v/>
      </c>
      <c r="C237" s="7" t="s">
        <v>470</v>
      </c>
      <c r="D237" s="7" t="s">
        <v>471</v>
      </c>
      <c r="E237" s="5">
        <v>0.0</v>
      </c>
      <c r="F237" s="8">
        <v>0.0</v>
      </c>
      <c r="G237" s="8">
        <v>0.0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87.5" customHeight="1">
      <c r="A238" s="1">
        <v>237.0</v>
      </c>
      <c r="B238" s="15" t="str">
        <f>hyperlink("https://drive.google.com/uc?export=view&amp;id=1IB6rjaDS12BpELFkCNki3q3DLrH-91vp",image("https://drive.google.com/thumbnail?id=1IB6rjaDS12BpELFkCNki3q3DLrH-91vp"))</f>
        <v/>
      </c>
      <c r="C238" s="16" t="s">
        <v>472</v>
      </c>
      <c r="D238" s="16" t="s">
        <v>473</v>
      </c>
      <c r="E238" s="1">
        <v>2.0</v>
      </c>
      <c r="F238" s="17">
        <v>2.0</v>
      </c>
      <c r="G238" s="17">
        <v>1.0</v>
      </c>
    </row>
    <row r="239" ht="187.5" customHeight="1">
      <c r="A239" s="1">
        <v>238.0</v>
      </c>
      <c r="B239" s="15" t="str">
        <f>hyperlink("https://drive.google.com/uc?export=view&amp;id=1fB7fU69nPZNPV8QaAtAC7zEjGNrNGBkO",image("https://drive.google.com/thumbnail?id=1fB7fU69nPZNPV8QaAtAC7zEjGNrNGBkO"))</f>
        <v/>
      </c>
      <c r="C239" s="16" t="s">
        <v>474</v>
      </c>
      <c r="D239" s="16" t="s">
        <v>475</v>
      </c>
      <c r="E239" s="1">
        <v>2.0</v>
      </c>
      <c r="F239" s="17">
        <v>2.0</v>
      </c>
      <c r="G239" s="17">
        <v>1.0</v>
      </c>
    </row>
    <row r="240" ht="187.5" customHeight="1">
      <c r="A240" s="1">
        <v>239.0</v>
      </c>
      <c r="B240" s="15" t="str">
        <f>hyperlink("https://drive.google.com/uc?export=view&amp;id=1wuikgSlkz2t63Aw61B9Y3x45wmMKmhXC",image("https://drive.google.com/thumbnail?id=1wuikgSlkz2t63Aw61B9Y3x45wmMKmhXC"))</f>
        <v/>
      </c>
      <c r="C240" s="16" t="s">
        <v>476</v>
      </c>
      <c r="D240" s="16" t="s">
        <v>477</v>
      </c>
      <c r="E240" s="1">
        <v>2.0</v>
      </c>
      <c r="F240" s="17">
        <v>1.0</v>
      </c>
      <c r="G240" s="17">
        <v>1.0</v>
      </c>
    </row>
    <row r="241" ht="187.5" customHeight="1">
      <c r="A241" s="1">
        <v>240.0</v>
      </c>
      <c r="B241" s="15" t="str">
        <f>hyperlink("https://drive.google.com/uc?export=view&amp;id=14FIMtkGD_FKOhCePOnH2N-ZJ0wL0vCyg",image("https://drive.google.com/thumbnail?id=14FIMtkGD_FKOhCePOnH2N-ZJ0wL0vCyg"))</f>
        <v/>
      </c>
      <c r="C241" s="16" t="s">
        <v>478</v>
      </c>
      <c r="D241" s="16" t="s">
        <v>479</v>
      </c>
      <c r="E241" s="1">
        <v>2.0</v>
      </c>
      <c r="F241" s="17">
        <v>1.0</v>
      </c>
      <c r="G241" s="17">
        <v>2.0</v>
      </c>
    </row>
    <row r="242" ht="187.5" customHeight="1">
      <c r="A242" s="1">
        <v>241.0</v>
      </c>
      <c r="B242" s="15" t="str">
        <f>hyperlink("https://drive.google.com/uc?export=view&amp;id=1cqjbHhS0Uz8cbifeX8-6YkIYEiIthqjS",image("https://drive.google.com/thumbnail?id=1cqjbHhS0Uz8cbifeX8-6YkIYEiIthqjS"))</f>
        <v/>
      </c>
      <c r="C242" s="16" t="s">
        <v>480</v>
      </c>
      <c r="D242" s="16" t="s">
        <v>481</v>
      </c>
      <c r="E242" s="1">
        <v>2.0</v>
      </c>
      <c r="F242" s="17">
        <v>1.0</v>
      </c>
      <c r="G242" s="17">
        <v>2.0</v>
      </c>
    </row>
    <row r="243" ht="187.5" customHeight="1">
      <c r="A243" s="1">
        <v>242.0</v>
      </c>
      <c r="B243" s="15" t="str">
        <f>hyperlink("https://drive.google.com/uc?export=view&amp;id=10cSzTRMeUmulj-FW3kjmlMAzypSj3w1o",image("https://drive.google.com/thumbnail?id=10cSzTRMeUmulj-FW3kjmlMAzypSj3w1o"))</f>
        <v/>
      </c>
      <c r="C243" s="16" t="s">
        <v>482</v>
      </c>
      <c r="D243" s="16" t="s">
        <v>483</v>
      </c>
      <c r="E243" s="1">
        <v>0.0</v>
      </c>
      <c r="F243" s="17">
        <v>1.0</v>
      </c>
      <c r="G243" s="17">
        <v>0.0</v>
      </c>
    </row>
    <row r="244" ht="187.5" customHeight="1">
      <c r="A244" s="5">
        <v>243.0</v>
      </c>
      <c r="B244" s="6" t="str">
        <f>hyperlink("https://drive.google.com/uc?export=view&amp;id=1Hg0ir4dl7bCylWHHIMSqdwB6Dn--Bz04",image("https://drive.google.com/thumbnail?id=1Hg0ir4dl7bCylWHHIMSqdwB6Dn--Bz04"))</f>
        <v/>
      </c>
      <c r="C244" s="7" t="s">
        <v>484</v>
      </c>
      <c r="D244" s="7" t="s">
        <v>74</v>
      </c>
      <c r="E244" s="5">
        <v>0.0</v>
      </c>
      <c r="F244" s="8">
        <v>0.0</v>
      </c>
      <c r="G244" s="8">
        <v>0.0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87.5" customHeight="1">
      <c r="A245" s="1">
        <v>244.0</v>
      </c>
      <c r="B245" s="15" t="str">
        <f>hyperlink("https://drive.google.com/uc?export=view&amp;id=1NddJQelrikyT_1JsIwareNGop1irIy-N",image("https://drive.google.com/thumbnail?id=1NddJQelrikyT_1JsIwareNGop1irIy-N"))</f>
        <v/>
      </c>
      <c r="C245" s="12" t="s">
        <v>485</v>
      </c>
      <c r="D245" s="12" t="s">
        <v>486</v>
      </c>
      <c r="E245" s="1">
        <v>0.0</v>
      </c>
      <c r="F245" s="17">
        <v>0.0</v>
      </c>
      <c r="G245" s="17">
        <v>1.0</v>
      </c>
    </row>
    <row r="246" ht="187.5" customHeight="1">
      <c r="A246" s="5">
        <v>245.0</v>
      </c>
      <c r="B246" s="6" t="str">
        <f>hyperlink("https://drive.google.com/uc?export=view&amp;id=1n8T1d0b86E20VDQddJrIXQGaDEVPRwpY",image("https://drive.google.com/thumbnail?id=1n8T1d0b86E20VDQddJrIXQGaDEVPRwpY"))</f>
        <v/>
      </c>
      <c r="C246" s="7" t="s">
        <v>487</v>
      </c>
      <c r="D246" s="7" t="s">
        <v>488</v>
      </c>
      <c r="E246" s="5">
        <v>0.0</v>
      </c>
      <c r="F246" s="8">
        <v>0.0</v>
      </c>
      <c r="G246" s="8">
        <v>0.0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87.5" customHeight="1">
      <c r="A247" s="1">
        <v>246.0</v>
      </c>
      <c r="B247" s="15" t="str">
        <f>hyperlink("https://drive.google.com/uc?export=view&amp;id=1VZFDLU87EoTq_zXanpjqJRQCcAq1TqsP",image("https://drive.google.com/thumbnail?id=1VZFDLU87EoTq_zXanpjqJRQCcAq1TqsP"))</f>
        <v/>
      </c>
      <c r="C247" s="26" t="s">
        <v>489</v>
      </c>
      <c r="D247" s="12" t="s">
        <v>490</v>
      </c>
      <c r="E247" s="1">
        <v>0.0</v>
      </c>
      <c r="F247" s="17">
        <v>0.0</v>
      </c>
      <c r="G247" s="17">
        <v>1.0</v>
      </c>
    </row>
    <row r="248" ht="187.5" customHeight="1">
      <c r="A248" s="5">
        <v>247.0</v>
      </c>
      <c r="B248" s="6" t="str">
        <f>hyperlink("https://drive.google.com/uc?export=view&amp;id=1H5Z-qomkqr1m52VgJLijJVmBBHcOxvKw",image("https://drive.google.com/thumbnail?id=1H5Z-qomkqr1m52VgJLijJVmBBHcOxvKw"))</f>
        <v/>
      </c>
      <c r="C248" s="7" t="s">
        <v>491</v>
      </c>
      <c r="D248" s="7" t="s">
        <v>492</v>
      </c>
      <c r="E248" s="5">
        <v>0.0</v>
      </c>
      <c r="F248" s="8">
        <v>0.0</v>
      </c>
      <c r="G248" s="8">
        <v>0.0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87.5" customHeight="1">
      <c r="A249" s="1">
        <v>248.0</v>
      </c>
      <c r="B249" s="15" t="str">
        <f>hyperlink("https://drive.google.com/uc?export=view&amp;id=18LBUce-Ae-g3VUjddDYCLDar4sTkF8aw",image("https://drive.google.com/thumbnail?id=18LBUce-Ae-g3VUjddDYCLDar4sTkF8aw"))</f>
        <v/>
      </c>
      <c r="C249" s="16" t="s">
        <v>493</v>
      </c>
      <c r="D249" s="16" t="s">
        <v>494</v>
      </c>
      <c r="E249" s="1">
        <v>2.0</v>
      </c>
      <c r="F249" s="17">
        <v>1.0</v>
      </c>
      <c r="G249" s="17">
        <v>1.0</v>
      </c>
    </row>
    <row r="250" ht="187.5" customHeight="1">
      <c r="A250" s="1">
        <v>249.0</v>
      </c>
      <c r="B250" s="15" t="str">
        <f>hyperlink("https://drive.google.com/uc?export=view&amp;id=1YTuUnnhQW85I8fywekw_QL4aT_25uzza",image("https://drive.google.com/thumbnail?id=1YTuUnnhQW85I8fywekw_QL4aT_25uzza"))</f>
        <v/>
      </c>
      <c r="C250" s="16" t="s">
        <v>495</v>
      </c>
      <c r="D250" s="16" t="s">
        <v>496</v>
      </c>
      <c r="E250" s="1">
        <v>2.0</v>
      </c>
      <c r="F250" s="17">
        <v>3.0</v>
      </c>
      <c r="G250" s="17">
        <v>2.0</v>
      </c>
    </row>
    <row r="251" ht="187.5" customHeight="1">
      <c r="A251" s="1">
        <v>250.0</v>
      </c>
      <c r="B251" s="15" t="str">
        <f>hyperlink("https://drive.google.com/uc?export=view&amp;id=1sGZtb_DsQbX6bkHhg3xxgYDsAEVZH4-N",image("https://drive.google.com/thumbnail?id=1sGZtb_DsQbX6bkHhg3xxgYDsAEVZH4-N"))</f>
        <v/>
      </c>
      <c r="C251" s="16" t="s">
        <v>497</v>
      </c>
      <c r="D251" s="16" t="s">
        <v>448</v>
      </c>
      <c r="E251" s="1">
        <v>2.0</v>
      </c>
      <c r="F251" s="17">
        <v>2.0</v>
      </c>
      <c r="G251" s="17">
        <v>1.0</v>
      </c>
    </row>
    <row r="252" ht="187.5" customHeight="1">
      <c r="A252" s="5">
        <v>251.0</v>
      </c>
      <c r="B252" s="6" t="str">
        <f>hyperlink("https://drive.google.com/uc?export=view&amp;id=1AIcPzlmLRNI1Vn1FO1A-kvfS10SEhEsE",image("https://drive.google.com/thumbnail?id=1AIcPzlmLRNI1Vn1FO1A-kvfS10SEhEsE"))</f>
        <v/>
      </c>
      <c r="C252" s="18" t="s">
        <v>498</v>
      </c>
      <c r="D252" s="18" t="s">
        <v>499</v>
      </c>
      <c r="E252" s="5">
        <v>2.0</v>
      </c>
      <c r="F252" s="8">
        <v>2.0</v>
      </c>
      <c r="G252" s="8">
        <v>2.0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87.5" customHeight="1">
      <c r="A253" s="1">
        <v>252.0</v>
      </c>
      <c r="B253" s="15" t="str">
        <f>hyperlink("https://drive.google.com/uc?export=view&amp;id=1DQt6BnjEi20b6ICkQiSMwkyqKR3rVQ9g",image("https://drive.google.com/thumbnail?id=1DQt6BnjEi20b6ICkQiSMwkyqKR3rVQ9g"))</f>
        <v/>
      </c>
      <c r="C253" s="12" t="s">
        <v>500</v>
      </c>
      <c r="D253" s="12" t="s">
        <v>501</v>
      </c>
      <c r="E253" s="1">
        <v>0.0</v>
      </c>
      <c r="F253" s="17">
        <v>1.0</v>
      </c>
      <c r="G253" s="17">
        <v>1.0</v>
      </c>
    </row>
    <row r="254" ht="187.5" customHeight="1">
      <c r="A254" s="1">
        <v>253.0</v>
      </c>
      <c r="B254" s="15" t="str">
        <f>hyperlink("https://drive.google.com/uc?export=view&amp;id=1gSY16y4k0TbIQ6Zb4GIjzAaqnyaeuXEF",image("https://drive.google.com/thumbnail?id=1gSY16y4k0TbIQ6Zb4GIjzAaqnyaeuXEF"))</f>
        <v/>
      </c>
      <c r="C254" s="16" t="s">
        <v>502</v>
      </c>
      <c r="D254" s="16" t="s">
        <v>503</v>
      </c>
      <c r="E254" s="1">
        <v>2.0</v>
      </c>
      <c r="F254" s="17">
        <v>3.0</v>
      </c>
      <c r="G254" s="17">
        <v>2.0</v>
      </c>
    </row>
    <row r="255" ht="187.5" customHeight="1">
      <c r="A255" s="1">
        <v>254.0</v>
      </c>
      <c r="B255" s="15" t="str">
        <f>hyperlink("https://drive.google.com/uc?export=view&amp;id=1cKCDc3LMebwFaaQzTdCH9rMI88OJS7qb",image("https://drive.google.com/thumbnail?id=1cKCDc3LMebwFaaQzTdCH9rMI88OJS7qb"))</f>
        <v/>
      </c>
      <c r="C255" s="12" t="s">
        <v>504</v>
      </c>
      <c r="D255" s="12" t="s">
        <v>505</v>
      </c>
      <c r="E255" s="1">
        <v>2.0</v>
      </c>
      <c r="F255" s="17">
        <v>1.0</v>
      </c>
      <c r="G255" s="17">
        <v>2.0</v>
      </c>
    </row>
    <row r="256" ht="187.5" customHeight="1">
      <c r="A256" s="19">
        <v>255.0</v>
      </c>
      <c r="B256" s="20" t="str">
        <f>hyperlink("https://drive.google.com/uc?export=view&amp;id=1L2qSYjpgC1IJ3KnqV_6h3AEd2g7T6zVy",image("https://drive.google.com/thumbnail?id=1L2qSYjpgC1IJ3KnqV_6h3AEd2g7T6zVy"))</f>
        <v/>
      </c>
      <c r="C256" s="24" t="s">
        <v>506</v>
      </c>
      <c r="D256" s="24" t="s">
        <v>507</v>
      </c>
      <c r="E256" s="19">
        <v>2.0</v>
      </c>
      <c r="F256" s="22">
        <v>3.0</v>
      </c>
      <c r="G256" s="22">
        <v>0.0</v>
      </c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ht="187.5" customHeight="1">
      <c r="A257" s="5">
        <v>256.0</v>
      </c>
      <c r="B257" s="6" t="str">
        <f>hyperlink("https://drive.google.com/uc?export=view&amp;id=1MtjO_WAXwcmZwiiQNuARiJN3DRc7NQNC",image("https://drive.google.com/thumbnail?id=1MtjO_WAXwcmZwiiQNuARiJN3DRc7NQNC"))</f>
        <v/>
      </c>
      <c r="C257" s="7" t="s">
        <v>508</v>
      </c>
      <c r="D257" s="7" t="s">
        <v>509</v>
      </c>
      <c r="E257" s="5">
        <v>2.0</v>
      </c>
      <c r="F257" s="8">
        <v>2.0</v>
      </c>
      <c r="G257" s="8">
        <v>2.0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87.5" customHeight="1">
      <c r="A258" s="5">
        <v>257.0</v>
      </c>
      <c r="B258" s="6" t="str">
        <f>hyperlink("https://drive.google.com/uc?export=view&amp;id=1v6Sw1EWjr1cqlumZI1yG44JCVqMDNlxZ",image("https://drive.google.com/thumbnail?id=1v6Sw1EWjr1cqlumZI1yG44JCVqMDNlxZ"))</f>
        <v/>
      </c>
      <c r="C258" s="7" t="s">
        <v>510</v>
      </c>
      <c r="D258" s="7" t="s">
        <v>511</v>
      </c>
      <c r="E258" s="5">
        <v>0.0</v>
      </c>
      <c r="F258" s="8">
        <v>0.0</v>
      </c>
      <c r="G258" s="8">
        <v>0.0</v>
      </c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87.5" customHeight="1">
      <c r="A259" s="5">
        <v>258.0</v>
      </c>
      <c r="B259" s="6" t="str">
        <f>hyperlink("https://drive.google.com/uc?export=view&amp;id=1SN7FRfCZ2Lq4axpKoCpQsswfIh1n5THW",image("https://drive.google.com/thumbnail?id=1SN7FRfCZ2Lq4axpKoCpQsswfIh1n5THW"))</f>
        <v/>
      </c>
      <c r="C259" s="7" t="s">
        <v>512</v>
      </c>
      <c r="D259" s="7" t="s">
        <v>149</v>
      </c>
      <c r="E259" s="5">
        <v>0.0</v>
      </c>
      <c r="F259" s="8">
        <v>0.0</v>
      </c>
      <c r="G259" s="8">
        <v>0.0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87.5" customHeight="1">
      <c r="A260" s="1">
        <v>259.0</v>
      </c>
      <c r="B260" s="15" t="str">
        <f>hyperlink("https://drive.google.com/uc?export=view&amp;id=1yjJaWOw7LsLZvS2ELFBboBKnXEQ-TEhU",image("https://drive.google.com/thumbnail?id=1yjJaWOw7LsLZvS2ELFBboBKnXEQ-TEhU"))</f>
        <v/>
      </c>
      <c r="C260" s="16" t="s">
        <v>513</v>
      </c>
      <c r="D260" s="16" t="s">
        <v>514</v>
      </c>
      <c r="E260" s="1">
        <v>2.0</v>
      </c>
      <c r="F260" s="17">
        <v>3.0</v>
      </c>
      <c r="G260" s="17">
        <v>2.0</v>
      </c>
    </row>
    <row r="261" ht="187.5" customHeight="1">
      <c r="A261" s="5">
        <v>260.0</v>
      </c>
      <c r="B261" s="6" t="str">
        <f>hyperlink("https://drive.google.com/uc?export=view&amp;id=1RtpQUc4QXyUr7IiD-JitQOLD5FW3yn-a",image("https://drive.google.com/thumbnail?id=1RtpQUc4QXyUr7IiD-JitQOLD5FW3yn-a"))</f>
        <v/>
      </c>
      <c r="C261" s="7" t="s">
        <v>515</v>
      </c>
      <c r="D261" s="7" t="s">
        <v>516</v>
      </c>
      <c r="E261" s="5">
        <v>0.0</v>
      </c>
      <c r="F261" s="8">
        <v>0.0</v>
      </c>
      <c r="G261" s="8">
        <v>0.0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87.5" customHeight="1">
      <c r="A262" s="1">
        <v>261.0</v>
      </c>
      <c r="B262" s="15" t="str">
        <f>hyperlink("https://drive.google.com/uc?export=view&amp;id=1jMNDyaE664CSZ-l2Mmc_4W4YreQ_FBZD",image("https://drive.google.com/thumbnail?id=1jMNDyaE664CSZ-l2Mmc_4W4YreQ_FBZD"))</f>
        <v/>
      </c>
      <c r="C262" s="16" t="s">
        <v>517</v>
      </c>
      <c r="D262" s="16" t="s">
        <v>518</v>
      </c>
      <c r="E262" s="1">
        <v>2.0</v>
      </c>
      <c r="F262" s="17">
        <v>3.0</v>
      </c>
      <c r="G262" s="17">
        <v>2.0</v>
      </c>
    </row>
    <row r="263" ht="187.5" customHeight="1">
      <c r="A263" s="1">
        <v>262.0</v>
      </c>
      <c r="B263" s="15" t="str">
        <f>hyperlink("https://drive.google.com/uc?export=view&amp;id=1zgwxSh6M_nhwa95mx2Oae_HVVlABHvqj",image("https://drive.google.com/thumbnail?id=1zgwxSh6M_nhwa95mx2Oae_HVVlABHvqj"))</f>
        <v/>
      </c>
      <c r="C263" s="12" t="s">
        <v>519</v>
      </c>
      <c r="D263" s="12" t="s">
        <v>20</v>
      </c>
      <c r="E263" s="1">
        <v>1.0</v>
      </c>
      <c r="F263" s="17">
        <v>2.0</v>
      </c>
      <c r="G263" s="17">
        <v>1.0</v>
      </c>
    </row>
    <row r="264" ht="187.5" customHeight="1">
      <c r="A264" s="1">
        <v>263.0</v>
      </c>
      <c r="B264" s="15" t="str">
        <f>hyperlink("https://drive.google.com/uc?export=view&amp;id=1zQjOoH4wru6dRZ7DK36y-DXG7g8f6O2d",image("https://drive.google.com/thumbnail?id=1zQjOoH4wru6dRZ7DK36y-DXG7g8f6O2d"))</f>
        <v/>
      </c>
      <c r="C264" s="12" t="s">
        <v>520</v>
      </c>
      <c r="D264" s="12" t="s">
        <v>521</v>
      </c>
      <c r="E264" s="1">
        <v>0.0</v>
      </c>
      <c r="F264" s="17">
        <v>0.0</v>
      </c>
      <c r="G264" s="17">
        <v>1.0</v>
      </c>
    </row>
    <row r="265" ht="187.5" customHeight="1">
      <c r="A265" s="5">
        <v>264.0</v>
      </c>
      <c r="B265" s="6" t="str">
        <f>hyperlink("https://drive.google.com/uc?export=view&amp;id=15Q16maQBDObEHx7DERYtsdk0QERa2yQz",image("https://drive.google.com/thumbnail?id=15Q16maQBDObEHx7DERYtsdk0QERa2yQz"))</f>
        <v/>
      </c>
      <c r="C265" s="7" t="s">
        <v>522</v>
      </c>
      <c r="D265" s="7" t="s">
        <v>523</v>
      </c>
      <c r="E265" s="5">
        <v>0.0</v>
      </c>
      <c r="F265" s="8">
        <v>0.0</v>
      </c>
      <c r="G265" s="8">
        <v>0.0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87.5" customHeight="1">
      <c r="A266" s="5">
        <v>265.0</v>
      </c>
      <c r="B266" s="6" t="str">
        <f>hyperlink("https://drive.google.com/uc?export=view&amp;id=1tNdfTnkmI4j-CsfMAJkKz4Ky-InoCIRd",image("https://drive.google.com/thumbnail?id=1tNdfTnkmI4j-CsfMAJkKz4Ky-InoCIRd"))</f>
        <v/>
      </c>
      <c r="C266" s="7" t="s">
        <v>524</v>
      </c>
      <c r="D266" s="7" t="s">
        <v>525</v>
      </c>
      <c r="E266" s="5">
        <v>0.0</v>
      </c>
      <c r="F266" s="8">
        <v>0.0</v>
      </c>
      <c r="G266" s="8">
        <v>0.0</v>
      </c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87.5" customHeight="1">
      <c r="A267" s="1">
        <v>266.0</v>
      </c>
      <c r="B267" s="15" t="str">
        <f>hyperlink("https://drive.google.com/uc?export=view&amp;id=1XFmvlrHnAt2E045uE2O-wHQOIv6E2Eru",image("https://drive.google.com/thumbnail?id=1XFmvlrHnAt2E045uE2O-wHQOIv6E2Eru"))</f>
        <v/>
      </c>
      <c r="C267" s="16" t="s">
        <v>526</v>
      </c>
      <c r="D267" s="16" t="s">
        <v>527</v>
      </c>
      <c r="E267" s="1">
        <v>2.0</v>
      </c>
      <c r="F267" s="17">
        <v>0.0</v>
      </c>
      <c r="G267" s="17">
        <v>2.0</v>
      </c>
    </row>
    <row r="268" ht="187.5" customHeight="1">
      <c r="A268" s="1">
        <v>267.0</v>
      </c>
      <c r="B268" s="15" t="str">
        <f>hyperlink("https://drive.google.com/uc?export=view&amp;id=101rrDyG17F7M-1oKm9HigCVWkIlKOnd-",image("https://drive.google.com/thumbnail?id=101rrDyG17F7M-1oKm9HigCVWkIlKOnd-"))</f>
        <v/>
      </c>
      <c r="C268" s="16" t="s">
        <v>528</v>
      </c>
      <c r="D268" s="16" t="s">
        <v>529</v>
      </c>
      <c r="E268" s="1">
        <v>2.0</v>
      </c>
      <c r="F268" s="17">
        <v>3.0</v>
      </c>
      <c r="G268" s="17">
        <v>2.0</v>
      </c>
    </row>
    <row r="269" ht="187.5" customHeight="1">
      <c r="A269" s="5">
        <v>268.0</v>
      </c>
      <c r="B269" s="6" t="str">
        <f>hyperlink("https://drive.google.com/uc?export=view&amp;id=1BNSB-UUP55pv-JWgcYwDOR6_UksgsfWl",image("https://drive.google.com/thumbnail?id=1BNSB-UUP55pv-JWgcYwDOR6_UksgsfWl"))</f>
        <v/>
      </c>
      <c r="C269" s="18" t="s">
        <v>530</v>
      </c>
      <c r="D269" s="18" t="s">
        <v>54</v>
      </c>
      <c r="E269" s="5">
        <v>2.0</v>
      </c>
      <c r="F269" s="8">
        <v>2.0</v>
      </c>
      <c r="G269" s="8">
        <v>2.0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87.5" customHeight="1">
      <c r="A270" s="5">
        <v>269.0</v>
      </c>
      <c r="B270" s="6" t="str">
        <f>hyperlink("https://drive.google.com/uc?export=view&amp;id=1a_v2K2BVk_jPzzssOdUppgFH3vo-Jci7",image("https://drive.google.com/thumbnail?id=1a_v2K2BVk_jPzzssOdUppgFH3vo-Jci7"))</f>
        <v/>
      </c>
      <c r="C270" s="7" t="s">
        <v>531</v>
      </c>
      <c r="D270" s="7" t="s">
        <v>490</v>
      </c>
      <c r="E270" s="5">
        <v>0.0</v>
      </c>
      <c r="F270" s="8">
        <v>0.0</v>
      </c>
      <c r="G270" s="8">
        <v>0.0</v>
      </c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87.5" customHeight="1">
      <c r="A271" s="1">
        <v>270.0</v>
      </c>
      <c r="B271" s="15" t="str">
        <f>hyperlink("https://drive.google.com/uc?export=view&amp;id=1xCpnw0UF8pxmXkERz6VlFWaA3tgRjrCS",image("https://drive.google.com/thumbnail?id=1xCpnw0UF8pxmXkERz6VlFWaA3tgRjrCS"))</f>
        <v/>
      </c>
      <c r="C271" s="12" t="s">
        <v>532</v>
      </c>
      <c r="D271" s="12" t="s">
        <v>533</v>
      </c>
      <c r="E271" s="1">
        <v>0.0</v>
      </c>
      <c r="F271" s="17">
        <v>0.0</v>
      </c>
      <c r="G271" s="17">
        <v>2.0</v>
      </c>
    </row>
    <row r="272" ht="187.5" customHeight="1">
      <c r="A272" s="5">
        <v>271.0</v>
      </c>
      <c r="B272" s="6" t="str">
        <f>hyperlink("https://drive.google.com/uc?export=view&amp;id=1vUWWhHEZrS_o9BKH9uFzIFTPeAypvs4b",image("https://drive.google.com/thumbnail?id=1vUWWhHEZrS_o9BKH9uFzIFTPeAypvs4b"))</f>
        <v/>
      </c>
      <c r="C272" s="18" t="s">
        <v>534</v>
      </c>
      <c r="D272" s="18" t="s">
        <v>535</v>
      </c>
      <c r="E272" s="5">
        <v>0.0</v>
      </c>
      <c r="F272" s="8">
        <v>0.0</v>
      </c>
      <c r="G272" s="8">
        <v>0.0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87.5" customHeight="1">
      <c r="A273" s="5">
        <v>272.0</v>
      </c>
      <c r="B273" s="6" t="str">
        <f>hyperlink("https://drive.google.com/uc?export=view&amp;id=1wTbWxNNYRh6cIcvezcfiYL7oX2YHIOVe",image("https://drive.google.com/thumbnail?id=1wTbWxNNYRh6cIcvezcfiYL7oX2YHIOVe"))</f>
        <v/>
      </c>
      <c r="C273" s="7" t="s">
        <v>536</v>
      </c>
      <c r="D273" s="7" t="s">
        <v>537</v>
      </c>
      <c r="E273" s="5">
        <v>1.0</v>
      </c>
      <c r="F273" s="8">
        <v>1.0</v>
      </c>
      <c r="G273" s="8">
        <v>1.0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ht="187.5" customHeight="1">
      <c r="A274" s="1">
        <v>273.0</v>
      </c>
      <c r="B274" s="15" t="str">
        <f>hyperlink("https://drive.google.com/uc?export=view&amp;id=1HzK8ylSYB4SQG9W4UPI3zRK2N2Pnq2Lc",image("https://drive.google.com/thumbnail?id=1HzK8ylSYB4SQG9W4UPI3zRK2N2Pnq2Lc"))</f>
        <v/>
      </c>
      <c r="C274" s="16" t="s">
        <v>538</v>
      </c>
      <c r="D274" s="16" t="s">
        <v>492</v>
      </c>
      <c r="E274" s="1">
        <v>2.0</v>
      </c>
      <c r="F274" s="17">
        <v>3.0</v>
      </c>
      <c r="G274" s="17">
        <v>2.0</v>
      </c>
    </row>
    <row r="275" ht="187.5" customHeight="1">
      <c r="A275" s="5">
        <v>274.0</v>
      </c>
      <c r="B275" s="6" t="str">
        <f>hyperlink("https://drive.google.com/uc?export=view&amp;id=1WvAirItjSAJKFmG52MmHZRnZT8qJbpmG",image("https://drive.google.com/thumbnail?id=1WvAirItjSAJKFmG52MmHZRnZT8qJbpmG"))</f>
        <v/>
      </c>
      <c r="C275" s="18" t="s">
        <v>539</v>
      </c>
      <c r="D275" s="18" t="s">
        <v>540</v>
      </c>
      <c r="E275" s="5">
        <v>0.0</v>
      </c>
      <c r="F275" s="8">
        <v>0.0</v>
      </c>
      <c r="G275" s="8">
        <v>0.0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ht="187.5" customHeight="1">
      <c r="A276" s="19">
        <v>275.0</v>
      </c>
      <c r="B276" s="20" t="str">
        <f>hyperlink("https://drive.google.com/uc?export=view&amp;id=1FFt48qI382B39C1OQZNbb6UqfWASYk-h",image("https://drive.google.com/thumbnail?id=1FFt48qI382B39C1OQZNbb6UqfWASYk-h"))</f>
        <v/>
      </c>
      <c r="C276" s="24" t="s">
        <v>541</v>
      </c>
      <c r="D276" s="24" t="s">
        <v>542</v>
      </c>
      <c r="E276" s="19">
        <v>2.0</v>
      </c>
      <c r="F276" s="22">
        <v>3.0</v>
      </c>
      <c r="G276" s="22">
        <v>0.0</v>
      </c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 ht="187.5" customHeight="1">
      <c r="A277" s="1">
        <v>276.0</v>
      </c>
      <c r="B277" s="15" t="str">
        <f>hyperlink("https://drive.google.com/uc?export=view&amp;id=1DIZG76SnI0UkxgdzseJFmMhNOBV8PbT4",image("https://drive.google.com/thumbnail?id=1DIZG76SnI0UkxgdzseJFmMhNOBV8PbT4"))</f>
        <v/>
      </c>
      <c r="C277" s="16" t="s">
        <v>543</v>
      </c>
      <c r="D277" s="16" t="s">
        <v>544</v>
      </c>
      <c r="E277" s="1">
        <v>2.0</v>
      </c>
      <c r="F277" s="17">
        <v>3.0</v>
      </c>
      <c r="G277" s="17">
        <v>2.0</v>
      </c>
    </row>
    <row r="278" ht="187.5" customHeight="1">
      <c r="A278" s="1">
        <v>277.0</v>
      </c>
      <c r="B278" s="15" t="str">
        <f>hyperlink("https://drive.google.com/uc?export=view&amp;id=1ketIF_Jyc4yrO0o0X5jdrIrmbsE_gtt5",image("https://drive.google.com/thumbnail?id=1ketIF_Jyc4yrO0o0X5jdrIrmbsE_gtt5"))</f>
        <v/>
      </c>
      <c r="C278" s="16" t="s">
        <v>545</v>
      </c>
      <c r="D278" s="16" t="s">
        <v>546</v>
      </c>
      <c r="E278" s="1">
        <v>1.0</v>
      </c>
      <c r="F278" s="17">
        <v>2.0</v>
      </c>
      <c r="G278" s="17">
        <v>2.0</v>
      </c>
    </row>
    <row r="279" ht="187.5" customHeight="1">
      <c r="A279" s="19">
        <v>278.0</v>
      </c>
      <c r="B279" s="20" t="str">
        <f>hyperlink("https://drive.google.com/uc?export=view&amp;id=1ABsq91DpWL8ydslAbJJlQrRK7p_XotIJ",image("https://drive.google.com/thumbnail?id=1ABsq91DpWL8ydslAbJJlQrRK7p_XotIJ"))</f>
        <v/>
      </c>
      <c r="C279" s="24" t="s">
        <v>547</v>
      </c>
      <c r="D279" s="24" t="s">
        <v>548</v>
      </c>
      <c r="E279" s="19">
        <v>1.0</v>
      </c>
      <c r="F279" s="22">
        <v>0.0</v>
      </c>
      <c r="G279" s="22">
        <v>2.0</v>
      </c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 ht="187.5" customHeight="1">
      <c r="A280" s="27">
        <v>279.0</v>
      </c>
      <c r="B280" s="28" t="str">
        <f>hyperlink("https://drive.google.com/uc?export=view&amp;id=1xWOXtYaHGTEvLYdqramixNQzKS_cy9GO",image("https://drive.google.com/thumbnail?id=1xWOXtYaHGTEvLYdqramixNQzKS_cy9GO"))</f>
        <v/>
      </c>
      <c r="C280" s="29" t="s">
        <v>549</v>
      </c>
      <c r="D280" s="29" t="s">
        <v>42</v>
      </c>
      <c r="E280" s="27">
        <v>0.0</v>
      </c>
      <c r="F280" s="30">
        <v>0.0</v>
      </c>
      <c r="G280" s="30">
        <v>0.0</v>
      </c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ht="187.5" customHeight="1">
      <c r="A281" s="27">
        <v>280.0</v>
      </c>
      <c r="B281" s="28" t="str">
        <f>hyperlink("https://drive.google.com/uc?export=view&amp;id=1z74HkoFjoomPBsbkpXm-doqWppem8wCn",image("https://drive.google.com/thumbnail?id=1z74HkoFjoomPBsbkpXm-doqWppem8wCn"))</f>
        <v/>
      </c>
      <c r="C281" s="29" t="s">
        <v>550</v>
      </c>
      <c r="D281" s="29" t="s">
        <v>501</v>
      </c>
      <c r="E281" s="27">
        <v>0.0</v>
      </c>
      <c r="F281" s="30">
        <v>0.0</v>
      </c>
      <c r="G281" s="30">
        <v>0.0</v>
      </c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ht="187.5" customHeight="1">
      <c r="A282" s="5">
        <v>281.0</v>
      </c>
      <c r="B282" s="6" t="str">
        <f>hyperlink("https://drive.google.com/uc?export=view&amp;id=1gnb3sxM2MpCSpaeiyoI3i_eb-QyCke8o",image("https://drive.google.com/thumbnail?id=1gnb3sxM2MpCSpaeiyoI3i_eb-QyCke8o"))</f>
        <v/>
      </c>
      <c r="C282" s="18" t="s">
        <v>551</v>
      </c>
      <c r="D282" s="18" t="s">
        <v>552</v>
      </c>
      <c r="E282" s="5">
        <v>1.0</v>
      </c>
      <c r="F282" s="8">
        <v>1.0</v>
      </c>
      <c r="G282" s="8">
        <v>1.0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ht="187.5" customHeight="1">
      <c r="A283" s="5">
        <v>282.0</v>
      </c>
      <c r="B283" s="6" t="str">
        <f>hyperlink("https://drive.google.com/uc?export=view&amp;id=1bqYspL1z4orUEpZBtZzOg3U1hDGvnQwj",image("https://drive.google.com/thumbnail?id=1bqYspL1z4orUEpZBtZzOg3U1hDGvnQwj"))</f>
        <v/>
      </c>
      <c r="C283" s="7" t="s">
        <v>553</v>
      </c>
      <c r="D283" s="7" t="s">
        <v>554</v>
      </c>
      <c r="E283" s="5">
        <v>0.0</v>
      </c>
      <c r="F283" s="8">
        <v>0.0</v>
      </c>
      <c r="G283" s="8">
        <v>0.0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ht="187.5" customHeight="1">
      <c r="A284" s="19">
        <v>283.0</v>
      </c>
      <c r="B284" s="20" t="str">
        <f>hyperlink("https://drive.google.com/uc?export=view&amp;id=1cRzs3DSfdmsOxb-vjW2V47KR2W89U65I",image("https://drive.google.com/thumbnail?id=1cRzs3DSfdmsOxb-vjW2V47KR2W89U65I"))</f>
        <v/>
      </c>
      <c r="C284" s="21" t="s">
        <v>555</v>
      </c>
      <c r="D284" s="21" t="s">
        <v>556</v>
      </c>
      <c r="E284" s="19">
        <v>0.0</v>
      </c>
      <c r="F284" s="22">
        <v>3.0</v>
      </c>
      <c r="G284" s="22">
        <v>1.0</v>
      </c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 ht="187.5" customHeight="1">
      <c r="A285" s="1">
        <v>284.0</v>
      </c>
      <c r="B285" s="15" t="str">
        <f>hyperlink("https://drive.google.com/uc?export=view&amp;id=1zuvn3XeeAzgrux_ogtlEkvF-Ktkg6SA1",image("https://drive.google.com/thumbnail?id=1zuvn3XeeAzgrux_ogtlEkvF-Ktkg6SA1"))</f>
        <v/>
      </c>
      <c r="C285" s="16" t="s">
        <v>557</v>
      </c>
      <c r="D285" s="16" t="s">
        <v>558</v>
      </c>
      <c r="E285" s="1">
        <v>2.0</v>
      </c>
      <c r="F285" s="17">
        <v>3.0</v>
      </c>
      <c r="G285" s="17">
        <v>2.0</v>
      </c>
    </row>
    <row r="286" ht="187.5" customHeight="1">
      <c r="A286" s="5">
        <v>285.0</v>
      </c>
      <c r="B286" s="6" t="str">
        <f>hyperlink("https://drive.google.com/uc?export=view&amp;id=1E-AcxmODv8jhom4Hbpay0qU2qT0EqmxI",image("https://drive.google.com/thumbnail?id=1E-AcxmODv8jhom4Hbpay0qU2qT0EqmxI"))</f>
        <v/>
      </c>
      <c r="C286" s="18" t="s">
        <v>559</v>
      </c>
      <c r="D286" s="18" t="s">
        <v>560</v>
      </c>
      <c r="E286" s="5">
        <v>2.0</v>
      </c>
      <c r="F286" s="8">
        <v>2.0</v>
      </c>
      <c r="G286" s="8">
        <v>2.0</v>
      </c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ht="187.5" customHeight="1">
      <c r="A287" s="1">
        <v>286.0</v>
      </c>
      <c r="B287" s="15" t="str">
        <f>hyperlink("https://drive.google.com/uc?export=view&amp;id=1nCLnqksqx4a0zAeLRp5fidcW2CzdHlqo",image("https://drive.google.com/thumbnail?id=1nCLnqksqx4a0zAeLRp5fidcW2CzdHlqo"))</f>
        <v/>
      </c>
      <c r="C287" s="16" t="s">
        <v>561</v>
      </c>
      <c r="D287" s="16" t="s">
        <v>562</v>
      </c>
      <c r="E287" s="1">
        <v>0.0</v>
      </c>
      <c r="F287" s="17">
        <v>0.0</v>
      </c>
      <c r="G287" s="17">
        <v>1.0</v>
      </c>
    </row>
    <row r="288" ht="187.5" customHeight="1">
      <c r="A288" s="1">
        <v>287.0</v>
      </c>
      <c r="B288" s="15" t="str">
        <f>hyperlink("https://drive.google.com/uc?export=view&amp;id=1x7vaguu9C42a2T3crhtstr_Y1fO-8E2t",image("https://drive.google.com/thumbnail?id=1x7vaguu9C42a2T3crhtstr_Y1fO-8E2t"))</f>
        <v/>
      </c>
      <c r="C288" s="12" t="s">
        <v>563</v>
      </c>
      <c r="D288" s="12" t="s">
        <v>564</v>
      </c>
      <c r="E288" s="1">
        <v>0.0</v>
      </c>
      <c r="F288" s="17">
        <v>1.0</v>
      </c>
      <c r="G288" s="17">
        <v>0.0</v>
      </c>
    </row>
    <row r="289" ht="187.5" customHeight="1">
      <c r="A289" s="1">
        <v>288.0</v>
      </c>
      <c r="B289" s="15" t="str">
        <f>hyperlink("https://drive.google.com/uc?export=view&amp;id=1XmDrL-3BG2OkVAY3UZ-Kfokvy9NCkVSR",image("https://drive.google.com/thumbnail?id=1XmDrL-3BG2OkVAY3UZ-Kfokvy9NCkVSR"))</f>
        <v/>
      </c>
      <c r="C289" s="12" t="s">
        <v>565</v>
      </c>
      <c r="D289" s="12" t="s">
        <v>566</v>
      </c>
      <c r="E289" s="1">
        <v>0.0</v>
      </c>
      <c r="F289" s="17">
        <v>0.0</v>
      </c>
      <c r="G289" s="17">
        <v>1.0</v>
      </c>
    </row>
    <row r="290" ht="187.5" customHeight="1">
      <c r="A290" s="5">
        <v>289.0</v>
      </c>
      <c r="B290" s="6" t="str">
        <f>hyperlink("https://drive.google.com/uc?export=view&amp;id=1hHHRWfgROtqlBxqgSPfPv3Zl48qzLKZU",image("https://drive.google.com/thumbnail?id=1hHHRWfgROtqlBxqgSPfPv3Zl48qzLKZU"))</f>
        <v/>
      </c>
      <c r="C290" s="7" t="s">
        <v>567</v>
      </c>
      <c r="D290" s="7" t="s">
        <v>568</v>
      </c>
      <c r="E290" s="5">
        <v>0.0</v>
      </c>
      <c r="F290" s="8">
        <v>0.0</v>
      </c>
      <c r="G290" s="8">
        <v>0.0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ht="187.5" customHeight="1">
      <c r="A291" s="19">
        <v>290.0</v>
      </c>
      <c r="B291" s="20" t="str">
        <f>hyperlink("https://drive.google.com/uc?export=view&amp;id=147UGHGmBl_X7KYIwugf1vUufmGN9dNSo",image("https://drive.google.com/thumbnail?id=147UGHGmBl_X7KYIwugf1vUufmGN9dNSo"))</f>
        <v/>
      </c>
      <c r="C291" s="24" t="s">
        <v>569</v>
      </c>
      <c r="D291" s="24" t="s">
        <v>570</v>
      </c>
      <c r="E291" s="19">
        <v>2.0</v>
      </c>
      <c r="F291" s="22">
        <v>0.0</v>
      </c>
      <c r="G291" s="22">
        <v>1.0</v>
      </c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 ht="187.5" customHeight="1">
      <c r="A292" s="5">
        <v>291.0</v>
      </c>
      <c r="B292" s="6" t="str">
        <f>hyperlink("https://drive.google.com/uc?export=view&amp;id=1Mo-92yG729wggjE49vg2Xq4RfWxFwNoq",image("https://drive.google.com/thumbnail?id=1Mo-92yG729wggjE49vg2Xq4RfWxFwNoq"))</f>
        <v/>
      </c>
      <c r="C292" s="18" t="s">
        <v>571</v>
      </c>
      <c r="D292" s="18" t="s">
        <v>273</v>
      </c>
      <c r="E292" s="5">
        <v>1.0</v>
      </c>
      <c r="F292" s="8">
        <v>1.0</v>
      </c>
      <c r="G292" s="8">
        <v>1.0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87.5" customHeight="1">
      <c r="A293" s="1">
        <v>292.0</v>
      </c>
      <c r="B293" s="15" t="str">
        <f>hyperlink("https://drive.google.com/uc?export=view&amp;id=1TtxdzVTeMP12S0rvyFfYsLpYQyYN3xyP",image("https://drive.google.com/thumbnail?id=1TtxdzVTeMP12S0rvyFfYsLpYQyYN3xyP"))</f>
        <v/>
      </c>
      <c r="C293" s="16" t="s">
        <v>572</v>
      </c>
      <c r="D293" s="16" t="s">
        <v>573</v>
      </c>
      <c r="E293" s="1">
        <v>2.0</v>
      </c>
      <c r="F293" s="17">
        <v>1.0</v>
      </c>
      <c r="G293" s="17">
        <v>1.0</v>
      </c>
    </row>
    <row r="294" ht="187.5" customHeight="1">
      <c r="A294" s="5">
        <v>293.0</v>
      </c>
      <c r="B294" s="6" t="str">
        <f>hyperlink("https://drive.google.com/uc?export=view&amp;id=1E_4eGhTIr4t5dAfowV1ebsqGHkTjkvlb",image("https://drive.google.com/thumbnail?id=1E_4eGhTIr4t5dAfowV1ebsqGHkTjkvlb"))</f>
        <v/>
      </c>
      <c r="C294" s="7" t="s">
        <v>574</v>
      </c>
      <c r="D294" s="7" t="s">
        <v>42</v>
      </c>
      <c r="E294" s="5">
        <v>0.0</v>
      </c>
      <c r="F294" s="8">
        <v>0.0</v>
      </c>
      <c r="G294" s="8">
        <v>0.0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87.5" customHeight="1">
      <c r="A295" s="1">
        <v>294.0</v>
      </c>
      <c r="B295" s="15" t="str">
        <f>hyperlink("https://drive.google.com/uc?export=view&amp;id=1AcpbixslAiuxifhfkwpM1yDhU9hXvp8v",image("https://drive.google.com/thumbnail?id=1AcpbixslAiuxifhfkwpM1yDhU9hXvp8v"))</f>
        <v/>
      </c>
      <c r="C295" s="16" t="s">
        <v>575</v>
      </c>
      <c r="D295" s="16" t="s">
        <v>576</v>
      </c>
      <c r="E295" s="1">
        <v>2.0</v>
      </c>
      <c r="F295" s="17">
        <v>3.0</v>
      </c>
      <c r="G295" s="17">
        <v>2.0</v>
      </c>
    </row>
    <row r="296" ht="187.5" customHeight="1">
      <c r="A296" s="1">
        <v>295.0</v>
      </c>
      <c r="B296" s="15" t="str">
        <f>hyperlink("https://drive.google.com/uc?export=view&amp;id=1p7-TNMB2O216_K_boagWG_NXlAMeZ067",image("https://drive.google.com/thumbnail?id=1p7-TNMB2O216_K_boagWG_NXlAMeZ067"))</f>
        <v/>
      </c>
      <c r="C296" s="12" t="s">
        <v>577</v>
      </c>
      <c r="D296" s="12" t="s">
        <v>578</v>
      </c>
      <c r="E296" s="1">
        <v>0.0</v>
      </c>
      <c r="F296" s="17">
        <v>0.0</v>
      </c>
      <c r="G296" s="17">
        <v>1.0</v>
      </c>
    </row>
    <row r="297" ht="187.5" customHeight="1">
      <c r="A297" s="1">
        <v>296.0</v>
      </c>
      <c r="B297" s="15" t="str">
        <f>hyperlink("https://drive.google.com/uc?export=view&amp;id=1gFpL4GqsdfHyi_yxg4E_x3mdwHodSAdV",image("https://drive.google.com/thumbnail?id=1gFpL4GqsdfHyi_yxg4E_x3mdwHodSAdV"))</f>
        <v/>
      </c>
      <c r="C297" s="16" t="s">
        <v>579</v>
      </c>
      <c r="D297" s="16" t="s">
        <v>580</v>
      </c>
      <c r="E297" s="1">
        <v>0.0</v>
      </c>
      <c r="F297" s="17">
        <v>0.0</v>
      </c>
      <c r="G297" s="17">
        <v>3.0</v>
      </c>
    </row>
    <row r="298" ht="187.5" customHeight="1">
      <c r="A298" s="5">
        <v>297.0</v>
      </c>
      <c r="B298" s="6" t="str">
        <f>hyperlink("https://drive.google.com/uc?export=view&amp;id=1dpKzq9UjTh7awf5tZfOGAZVH7Duk2quj",image("https://drive.google.com/thumbnail?id=1dpKzq9UjTh7awf5tZfOGAZVH7Duk2quj"))</f>
        <v/>
      </c>
      <c r="C298" s="7" t="s">
        <v>581</v>
      </c>
      <c r="D298" s="7" t="s">
        <v>582</v>
      </c>
      <c r="E298" s="5">
        <v>0.0</v>
      </c>
      <c r="F298" s="8">
        <v>0.0</v>
      </c>
      <c r="G298" s="8">
        <v>0.0</v>
      </c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87.5" customHeight="1">
      <c r="A299" s="1">
        <v>298.0</v>
      </c>
      <c r="B299" s="15" t="str">
        <f>hyperlink("https://drive.google.com/uc?export=view&amp;id=1X-CqkRNcRE1aJ8vfVvfcgJ6gGLB6wrh2",image("https://drive.google.com/thumbnail?id=1X-CqkRNcRE1aJ8vfVvfcgJ6gGLB6wrh2"))</f>
        <v/>
      </c>
      <c r="C299" s="12" t="s">
        <v>583</v>
      </c>
      <c r="D299" s="12" t="s">
        <v>584</v>
      </c>
      <c r="E299" s="1">
        <v>0.0</v>
      </c>
      <c r="F299" s="17">
        <v>0.0</v>
      </c>
      <c r="G299" s="17">
        <v>1.0</v>
      </c>
    </row>
    <row r="300" ht="187.5" customHeight="1">
      <c r="A300" s="1">
        <v>299.0</v>
      </c>
      <c r="B300" s="15" t="str">
        <f>hyperlink("https://drive.google.com/uc?export=view&amp;id=1NESHERBAvV5x7cldgr3NvwPv6Pb3KHZq",image("https://drive.google.com/thumbnail?id=1NESHERBAvV5x7cldgr3NvwPv6Pb3KHZq"))</f>
        <v/>
      </c>
      <c r="C300" s="12" t="s">
        <v>585</v>
      </c>
      <c r="D300" s="12" t="s">
        <v>586</v>
      </c>
      <c r="E300" s="1">
        <v>0.0</v>
      </c>
      <c r="F300" s="17">
        <v>0.0</v>
      </c>
      <c r="G300" s="17">
        <v>1.0</v>
      </c>
    </row>
    <row r="301" ht="187.5" customHeight="1">
      <c r="A301" s="5">
        <v>300.0</v>
      </c>
      <c r="B301" s="6" t="str">
        <f>hyperlink("https://drive.google.com/uc?export=view&amp;id=1hFN5YlAZv_f7utNY1C-k67YrWMeCh3nr",image("https://drive.google.com/thumbnail?id=1hFN5YlAZv_f7utNY1C-k67YrWMeCh3nr"))</f>
        <v/>
      </c>
      <c r="C301" s="7" t="s">
        <v>587</v>
      </c>
      <c r="D301" s="7" t="s">
        <v>588</v>
      </c>
      <c r="E301" s="5">
        <v>0.0</v>
      </c>
      <c r="F301" s="8">
        <v>0.0</v>
      </c>
      <c r="G301" s="8">
        <v>0.0</v>
      </c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87.5" customHeight="1">
      <c r="A302" s="1">
        <v>301.0</v>
      </c>
      <c r="B302" s="15" t="str">
        <f>hyperlink("https://drive.google.com/uc?export=view&amp;id=1aNylJI06dT-7coMEYjnlSZC23uusDUUE",image("https://drive.google.com/thumbnail?id=1aNylJI06dT-7coMEYjnlSZC23uusDUUE"))</f>
        <v/>
      </c>
      <c r="C302" s="16" t="s">
        <v>589</v>
      </c>
      <c r="D302" s="16" t="s">
        <v>590</v>
      </c>
      <c r="E302" s="1">
        <v>2.0</v>
      </c>
      <c r="F302" s="17">
        <v>1.0</v>
      </c>
      <c r="G302" s="17">
        <v>2.0</v>
      </c>
    </row>
    <row r="303" ht="187.5" customHeight="1">
      <c r="A303" s="1">
        <v>302.0</v>
      </c>
      <c r="B303" s="15" t="str">
        <f>hyperlink("https://drive.google.com/uc?export=view&amp;id=12MdwYw1djbm835ySY9i3osaHpQlooh6R",image("https://drive.google.com/thumbnail?id=12MdwYw1djbm835ySY9i3osaHpQlooh6R"))</f>
        <v/>
      </c>
      <c r="C303" s="12" t="s">
        <v>591</v>
      </c>
      <c r="D303" s="12" t="s">
        <v>592</v>
      </c>
      <c r="E303" s="1">
        <v>0.0</v>
      </c>
      <c r="F303" s="17">
        <v>1.0</v>
      </c>
      <c r="G303" s="17">
        <v>0.0</v>
      </c>
    </row>
    <row r="304" ht="187.5" customHeight="1">
      <c r="A304" s="19">
        <v>303.0</v>
      </c>
      <c r="B304" s="20" t="str">
        <f>hyperlink("https://drive.google.com/uc?export=view&amp;id=13t1iDnU2yvfb1sP0EfudHEHJyuLhXNqy",image("https://drive.google.com/thumbnail?id=13t1iDnU2yvfb1sP0EfudHEHJyuLhXNqy"))</f>
        <v/>
      </c>
      <c r="C304" s="24" t="s">
        <v>593</v>
      </c>
      <c r="D304" s="24" t="s">
        <v>594</v>
      </c>
      <c r="E304" s="19">
        <v>1.0</v>
      </c>
      <c r="F304" s="22">
        <v>0.0</v>
      </c>
      <c r="G304" s="22">
        <v>2.0</v>
      </c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 ht="187.5" customHeight="1">
      <c r="A305" s="5">
        <v>304.0</v>
      </c>
      <c r="B305" s="6" t="str">
        <f>hyperlink("https://drive.google.com/uc?export=view&amp;id=1LmOgWaHGr4DLxCP7bLRhgCUqYKS7CjXd",image("https://drive.google.com/thumbnail?id=1LmOgWaHGr4DLxCP7bLRhgCUqYKS7CjXd"))</f>
        <v/>
      </c>
      <c r="C305" s="7" t="s">
        <v>595</v>
      </c>
      <c r="D305" s="7" t="s">
        <v>596</v>
      </c>
      <c r="E305" s="5">
        <v>0.0</v>
      </c>
      <c r="F305" s="8">
        <v>0.0</v>
      </c>
      <c r="G305" s="8">
        <v>0.0</v>
      </c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87.5" customHeight="1">
      <c r="A306" s="5">
        <v>305.0</v>
      </c>
      <c r="B306" s="6" t="str">
        <f>hyperlink("https://drive.google.com/uc?export=view&amp;id=1eRcMMd9HWau_lad70QGMRMne9GAuIyRW",image("https://drive.google.com/thumbnail?id=1eRcMMd9HWau_lad70QGMRMne9GAuIyRW"))</f>
        <v/>
      </c>
      <c r="C306" s="7" t="s">
        <v>597</v>
      </c>
      <c r="D306" s="7" t="s">
        <v>598</v>
      </c>
      <c r="E306" s="5">
        <v>0.0</v>
      </c>
      <c r="F306" s="8">
        <v>0.0</v>
      </c>
      <c r="G306" s="8">
        <v>0.0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ht="187.5" customHeight="1">
      <c r="A307" s="1">
        <v>306.0</v>
      </c>
      <c r="B307" s="15" t="str">
        <f>hyperlink("https://drive.google.com/uc?export=view&amp;id=1qA48yQ-GS_FMATef5TfGYqmXPnuDX2bw",image("https://drive.google.com/thumbnail?id=1qA48yQ-GS_FMATef5TfGYqmXPnuDX2bw"))</f>
        <v/>
      </c>
      <c r="C307" s="16" t="s">
        <v>599</v>
      </c>
      <c r="D307" s="16" t="s">
        <v>600</v>
      </c>
      <c r="E307" s="1">
        <v>2.0</v>
      </c>
      <c r="F307" s="17">
        <v>3.0</v>
      </c>
      <c r="G307" s="17">
        <v>2.0</v>
      </c>
    </row>
    <row r="308" ht="187.5" customHeight="1">
      <c r="A308" s="5">
        <v>307.0</v>
      </c>
      <c r="B308" s="6" t="str">
        <f>hyperlink("https://drive.google.com/uc?export=view&amp;id=1gMS5lIe-tqjvos-_-Sl8n-axoVywGbiD",image("https://drive.google.com/thumbnail?id=1gMS5lIe-tqjvos-_-Sl8n-axoVywGbiD"))</f>
        <v/>
      </c>
      <c r="C308" s="7" t="s">
        <v>601</v>
      </c>
      <c r="D308" s="7" t="s">
        <v>602</v>
      </c>
      <c r="E308" s="5">
        <v>0.0</v>
      </c>
      <c r="F308" s="8">
        <v>0.0</v>
      </c>
      <c r="G308" s="8">
        <v>0.0</v>
      </c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87.5" customHeight="1">
      <c r="A309" s="1">
        <v>308.0</v>
      </c>
      <c r="B309" s="15" t="str">
        <f>hyperlink("https://drive.google.com/uc?export=view&amp;id=1mI5Y-_w63t_gYeAAKhPncyEoLl6Ke3uD",image("https://drive.google.com/thumbnail?id=1mI5Y-_w63t_gYeAAKhPncyEoLl6Ke3uD"))</f>
        <v/>
      </c>
      <c r="C309" s="16" t="s">
        <v>603</v>
      </c>
      <c r="D309" s="16" t="s">
        <v>604</v>
      </c>
      <c r="E309" s="1">
        <v>1.0</v>
      </c>
      <c r="F309" s="17">
        <v>0.0</v>
      </c>
      <c r="G309" s="17">
        <v>1.0</v>
      </c>
    </row>
    <row r="310" ht="187.5" customHeight="1">
      <c r="A310" s="5">
        <v>309.0</v>
      </c>
      <c r="B310" s="6" t="str">
        <f>hyperlink("https://drive.google.com/uc?export=view&amp;id=18W1bqwB1jbJ1I6o_iCqzQlj6qupT4hDx",image("https://drive.google.com/thumbnail?id=18W1bqwB1jbJ1I6o_iCqzQlj6qupT4hDx"))</f>
        <v/>
      </c>
      <c r="C310" s="7" t="s">
        <v>605</v>
      </c>
      <c r="D310" s="7" t="s">
        <v>606</v>
      </c>
      <c r="E310" s="5">
        <v>1.0</v>
      </c>
      <c r="F310" s="8">
        <v>1.0</v>
      </c>
      <c r="G310" s="8">
        <v>1.0</v>
      </c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ht="187.5" customHeight="1">
      <c r="A311" s="5">
        <v>310.0</v>
      </c>
      <c r="B311" s="6" t="str">
        <f>hyperlink("https://drive.google.com/uc?export=view&amp;id=19PJZ95S8z-v1BeM-ewICOXcFsv-J3ejF",image("https://drive.google.com/thumbnail?id=19PJZ95S8z-v1BeM-ewICOXcFsv-J3ejF"))</f>
        <v/>
      </c>
      <c r="C311" s="7" t="s">
        <v>607</v>
      </c>
      <c r="D311" s="7" t="s">
        <v>608</v>
      </c>
      <c r="E311" s="5">
        <v>0.0</v>
      </c>
      <c r="F311" s="8">
        <v>0.0</v>
      </c>
      <c r="G311" s="8">
        <v>0.0</v>
      </c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187.5" customHeight="1">
      <c r="A312" s="1">
        <v>311.0</v>
      </c>
      <c r="B312" s="15" t="str">
        <f>hyperlink("https://drive.google.com/uc?export=view&amp;id=1BujV0Z11uq0JRl6QET1i3EXaopQUZgUq",image("https://drive.google.com/thumbnail?id=1BujV0Z11uq0JRl6QET1i3EXaopQUZgUq"))</f>
        <v/>
      </c>
      <c r="C312" s="12" t="s">
        <v>609</v>
      </c>
      <c r="D312" s="12" t="s">
        <v>610</v>
      </c>
      <c r="E312" s="1">
        <v>0.0</v>
      </c>
      <c r="F312" s="17">
        <v>0.0</v>
      </c>
      <c r="G312" s="17">
        <v>1.0</v>
      </c>
    </row>
    <row r="313" ht="187.5" customHeight="1">
      <c r="A313" s="1">
        <v>312.0</v>
      </c>
      <c r="B313" s="15" t="str">
        <f>hyperlink("https://drive.google.com/uc?export=view&amp;id=1gebUhhM0iqhAGCfoa-9N5tOkgQEOwCdc",image("https://drive.google.com/thumbnail?id=1gebUhhM0iqhAGCfoa-9N5tOkgQEOwCdc"))</f>
        <v/>
      </c>
      <c r="C313" s="16" t="s">
        <v>611</v>
      </c>
      <c r="D313" s="16" t="s">
        <v>612</v>
      </c>
      <c r="E313" s="1">
        <v>1.0</v>
      </c>
      <c r="F313" s="17">
        <v>1.0</v>
      </c>
      <c r="G313" s="17">
        <v>2.0</v>
      </c>
    </row>
    <row r="314" ht="187.5" customHeight="1">
      <c r="A314" s="1">
        <v>313.0</v>
      </c>
      <c r="B314" s="15" t="str">
        <f>hyperlink("https://drive.google.com/uc?export=view&amp;id=1GveYFhMqAz9LNwqn7A43aEmVbTmTXJty",image("https://drive.google.com/thumbnail?id=1GveYFhMqAz9LNwqn7A43aEmVbTmTXJty"))</f>
        <v/>
      </c>
      <c r="C314" s="16" t="s">
        <v>613</v>
      </c>
      <c r="D314" s="16" t="s">
        <v>614</v>
      </c>
      <c r="E314" s="1">
        <v>2.0</v>
      </c>
      <c r="F314" s="17">
        <v>2.0</v>
      </c>
      <c r="G314" s="17">
        <v>3.0</v>
      </c>
    </row>
    <row r="315" ht="187.5" customHeight="1">
      <c r="A315" s="1">
        <v>314.0</v>
      </c>
      <c r="B315" s="15" t="str">
        <f>hyperlink("https://drive.google.com/uc?export=view&amp;id=1qCEgrfFsVgNELP048IgxfCJYkLxWfvQp",image("https://drive.google.com/thumbnail?id=1qCEgrfFsVgNELP048IgxfCJYkLxWfvQp"))</f>
        <v/>
      </c>
      <c r="C315" s="12" t="s">
        <v>615</v>
      </c>
      <c r="D315" s="12" t="s">
        <v>616</v>
      </c>
      <c r="E315" s="1">
        <v>0.0</v>
      </c>
      <c r="F315" s="17">
        <v>0.0</v>
      </c>
      <c r="G315" s="17">
        <v>1.0</v>
      </c>
    </row>
    <row r="316" ht="187.5" customHeight="1">
      <c r="A316" s="1">
        <v>315.0</v>
      </c>
      <c r="B316" s="15" t="str">
        <f>hyperlink("https://drive.google.com/uc?export=view&amp;id=1ZkFqtFiBidaesS8kNcfRxOUOnJr6mvso",image("https://drive.google.com/thumbnail?id=1ZkFqtFiBidaesS8kNcfRxOUOnJr6mvso"))</f>
        <v/>
      </c>
      <c r="C316" s="16" t="s">
        <v>617</v>
      </c>
      <c r="D316" s="16" t="s">
        <v>618</v>
      </c>
      <c r="E316" s="1">
        <v>0.0</v>
      </c>
      <c r="F316" s="17">
        <v>0.0</v>
      </c>
      <c r="G316" s="17">
        <v>2.0</v>
      </c>
    </row>
    <row r="317" ht="187.5" customHeight="1">
      <c r="A317" s="1">
        <v>316.0</v>
      </c>
      <c r="B317" s="15" t="str">
        <f>hyperlink("https://drive.google.com/uc?export=view&amp;id=1aEUYe_GBhUqAor9VoD2ooErCbighb9M5",image("https://drive.google.com/thumbnail?id=1aEUYe_GBhUqAor9VoD2ooErCbighb9M5"))</f>
        <v/>
      </c>
      <c r="C317" s="32" t="s">
        <v>619</v>
      </c>
      <c r="D317" s="16" t="s">
        <v>578</v>
      </c>
      <c r="E317" s="1">
        <v>1.0</v>
      </c>
      <c r="F317" s="17">
        <v>0.0</v>
      </c>
      <c r="G317" s="17">
        <v>0.0</v>
      </c>
    </row>
    <row r="318" ht="187.5" customHeight="1">
      <c r="A318" s="5">
        <v>317.0</v>
      </c>
      <c r="B318" s="6" t="str">
        <f>hyperlink("https://drive.google.com/uc?export=view&amp;id=1e8RGeq_cFd7vShNxhTl8rZyYdicleXKf",image("https://drive.google.com/thumbnail?id=1e8RGeq_cFd7vShNxhTl8rZyYdicleXKf"))</f>
        <v/>
      </c>
      <c r="C318" s="18" t="s">
        <v>620</v>
      </c>
      <c r="D318" s="18" t="s">
        <v>621</v>
      </c>
      <c r="E318" s="5">
        <v>0.0</v>
      </c>
      <c r="F318" s="8">
        <v>0.0</v>
      </c>
      <c r="G318" s="8">
        <v>0.0</v>
      </c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187.5" customHeight="1">
      <c r="A319" s="5">
        <v>318.0</v>
      </c>
      <c r="B319" s="6" t="str">
        <f>hyperlink("https://drive.google.com/uc?export=view&amp;id=1Y_0nFJDFotc5CR6kNQS1M6SjtfFYM-bh",image("https://drive.google.com/thumbnail?id=1Y_0nFJDFotc5CR6kNQS1M6SjtfFYM-bh"))</f>
        <v/>
      </c>
      <c r="C319" s="7" t="s">
        <v>622</v>
      </c>
      <c r="D319" s="7" t="s">
        <v>623</v>
      </c>
      <c r="E319" s="5">
        <v>0.0</v>
      </c>
      <c r="F319" s="8">
        <v>0.0</v>
      </c>
      <c r="G319" s="8">
        <v>0.0</v>
      </c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ht="187.5" customHeight="1">
      <c r="A320" s="5">
        <v>319.0</v>
      </c>
      <c r="B320" s="6" t="str">
        <f>hyperlink("https://drive.google.com/uc?export=view&amp;id=1-_9wwO4OrLiPIuJztz40GMM7aALPPsyp",image("https://drive.google.com/thumbnail?id=1-_9wwO4OrLiPIuJztz40GMM7aALPPsyp"))</f>
        <v/>
      </c>
      <c r="C320" s="7" t="s">
        <v>624</v>
      </c>
      <c r="D320" s="7" t="s">
        <v>625</v>
      </c>
      <c r="E320" s="5">
        <v>0.0</v>
      </c>
      <c r="F320" s="8">
        <v>0.0</v>
      </c>
      <c r="G320" s="8">
        <v>0.0</v>
      </c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ht="187.5" customHeight="1">
      <c r="A321" s="1">
        <v>320.0</v>
      </c>
      <c r="B321" s="15" t="str">
        <f>hyperlink("https://drive.google.com/uc?export=view&amp;id=17iq59t-BSed6CMXpZ9SJHnuKtXRbOFku",image("https://drive.google.com/thumbnail?id=17iq59t-BSed6CMXpZ9SJHnuKtXRbOFku"))</f>
        <v/>
      </c>
      <c r="C321" s="16" t="s">
        <v>626</v>
      </c>
      <c r="D321" s="16" t="s">
        <v>627</v>
      </c>
      <c r="E321" s="1">
        <v>2.0</v>
      </c>
      <c r="F321" s="17">
        <v>3.0</v>
      </c>
      <c r="G321" s="17">
        <v>3.0</v>
      </c>
    </row>
    <row r="322" ht="187.5" customHeight="1">
      <c r="A322" s="5">
        <v>321.0</v>
      </c>
      <c r="B322" s="6" t="str">
        <f>hyperlink("https://drive.google.com/uc?export=view&amp;id=1lpbzm6bHA6CPgdHMOUzoo2WAEx1C1hgn",image("https://drive.google.com/thumbnail?id=1lpbzm6bHA6CPgdHMOUzoo2WAEx1C1hgn"))</f>
        <v/>
      </c>
      <c r="C322" s="18" t="s">
        <v>628</v>
      </c>
      <c r="D322" s="18" t="s">
        <v>629</v>
      </c>
      <c r="E322" s="5">
        <v>0.0</v>
      </c>
      <c r="F322" s="8">
        <v>0.0</v>
      </c>
      <c r="G322" s="8">
        <v>0.0</v>
      </c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87.5" customHeight="1">
      <c r="A323" s="1">
        <v>322.0</v>
      </c>
      <c r="B323" s="15" t="str">
        <f>hyperlink("https://drive.google.com/uc?export=view&amp;id=1bmI4vQ_JPd_Hqngwcd0BWhO0ApC94-cQ",image("https://drive.google.com/thumbnail?id=1bmI4vQ_JPd_Hqngwcd0BWhO0ApC94-cQ"))</f>
        <v/>
      </c>
      <c r="C323" s="16" t="s">
        <v>630</v>
      </c>
      <c r="D323" s="16" t="s">
        <v>631</v>
      </c>
      <c r="E323" s="1">
        <v>0.0</v>
      </c>
      <c r="F323" s="17">
        <v>0.0</v>
      </c>
      <c r="G323" s="17">
        <v>1.0</v>
      </c>
    </row>
    <row r="324" ht="187.5" customHeight="1">
      <c r="A324" s="5">
        <v>323.0</v>
      </c>
      <c r="B324" s="6" t="str">
        <f>hyperlink("https://drive.google.com/uc?export=view&amp;id=1f37j-jCktYBSfaG1zT4lLeGUDCs_gTP9",image("https://drive.google.com/thumbnail?id=1f37j-jCktYBSfaG1zT4lLeGUDCs_gTP9"))</f>
        <v/>
      </c>
      <c r="C324" s="7" t="s">
        <v>632</v>
      </c>
      <c r="D324" s="7" t="s">
        <v>633</v>
      </c>
      <c r="E324" s="5">
        <v>0.0</v>
      </c>
      <c r="F324" s="8">
        <v>0.0</v>
      </c>
      <c r="G324" s="8">
        <v>0.0</v>
      </c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ht="187.5" customHeight="1">
      <c r="A325" s="5">
        <v>324.0</v>
      </c>
      <c r="B325" s="6" t="str">
        <f>hyperlink("https://drive.google.com/uc?export=view&amp;id=1ml_rBdFeU7K5_Wx_auOt2CisG-5wd10L",image("https://drive.google.com/thumbnail?id=1ml_rBdFeU7K5_Wx_auOt2CisG-5wd10L"))</f>
        <v/>
      </c>
      <c r="C325" s="18" t="s">
        <v>634</v>
      </c>
      <c r="D325" s="18" t="s">
        <v>635</v>
      </c>
      <c r="E325" s="5">
        <v>2.0</v>
      </c>
      <c r="F325" s="8">
        <v>2.0</v>
      </c>
      <c r="G325" s="8">
        <v>2.0</v>
      </c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ht="187.5" customHeight="1">
      <c r="A326" s="1">
        <v>325.0</v>
      </c>
      <c r="B326" s="15" t="str">
        <f>hyperlink("https://drive.google.com/uc?export=view&amp;id=1E7AQFYG7cjlEhKv3-Y0qxJkAOyUZJgKQ",image("https://drive.google.com/thumbnail?id=1E7AQFYG7cjlEhKv3-Y0qxJkAOyUZJgKQ"))</f>
        <v/>
      </c>
      <c r="C326" s="12" t="s">
        <v>636</v>
      </c>
      <c r="D326" s="12" t="s">
        <v>637</v>
      </c>
      <c r="E326" s="1">
        <v>0.0</v>
      </c>
      <c r="F326" s="17">
        <v>0.0</v>
      </c>
      <c r="G326" s="17">
        <v>1.0</v>
      </c>
    </row>
    <row r="327" ht="187.5" customHeight="1">
      <c r="A327" s="5">
        <v>326.0</v>
      </c>
      <c r="B327" s="6" t="str">
        <f>hyperlink("https://drive.google.com/uc?export=view&amp;id=1sVSa3p3AoP44C-lJrqKpGCodc0cSTKvV",image("https://drive.google.com/thumbnail?id=1sVSa3p3AoP44C-lJrqKpGCodc0cSTKvV"))</f>
        <v/>
      </c>
      <c r="C327" s="7" t="s">
        <v>638</v>
      </c>
      <c r="D327" s="7" t="s">
        <v>639</v>
      </c>
      <c r="E327" s="5">
        <v>0.0</v>
      </c>
      <c r="F327" s="8">
        <v>0.0</v>
      </c>
      <c r="G327" s="8">
        <v>0.0</v>
      </c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ht="187.5" customHeight="1">
      <c r="A328" s="5">
        <v>327.0</v>
      </c>
      <c r="B328" s="6" t="str">
        <f>hyperlink("https://drive.google.com/uc?export=view&amp;id=1bCfgBS9KupxCx7wEB0o3iEDymgBORZ7I",image("https://drive.google.com/thumbnail?id=1bCfgBS9KupxCx7wEB0o3iEDymgBORZ7I"))</f>
        <v/>
      </c>
      <c r="C328" s="7" t="s">
        <v>640</v>
      </c>
      <c r="D328" s="7" t="s">
        <v>641</v>
      </c>
      <c r="E328" s="5">
        <v>0.0</v>
      </c>
      <c r="F328" s="8">
        <v>0.0</v>
      </c>
      <c r="G328" s="8">
        <v>0.0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ht="187.5" customHeight="1">
      <c r="A329" s="1">
        <v>328.0</v>
      </c>
      <c r="B329" s="15" t="str">
        <f>hyperlink("https://drive.google.com/uc?export=view&amp;id=1US0Y_8pp_tK9eJ_Z8I3Lr_gAOCuuVoMG",image("https://drive.google.com/thumbnail?id=1US0Y_8pp_tK9eJ_Z8I3Lr_gAOCuuVoMG"))</f>
        <v/>
      </c>
      <c r="C329" s="16" t="s">
        <v>642</v>
      </c>
      <c r="D329" s="16" t="s">
        <v>643</v>
      </c>
      <c r="E329" s="1">
        <v>1.0</v>
      </c>
      <c r="F329" s="17">
        <v>0.0</v>
      </c>
      <c r="G329" s="17">
        <v>1.0</v>
      </c>
    </row>
    <row r="330" ht="187.5" customHeight="1">
      <c r="A330" s="1">
        <v>329.0</v>
      </c>
      <c r="B330" s="15" t="str">
        <f>hyperlink("https://drive.google.com/uc?export=view&amp;id=1hZMFkaiAgM_r1gzc-4FOXcNPfQ0gnZN5",image("https://drive.google.com/thumbnail?id=1hZMFkaiAgM_r1gzc-4FOXcNPfQ0gnZN5"))</f>
        <v/>
      </c>
      <c r="C330" s="16" t="s">
        <v>644</v>
      </c>
      <c r="D330" s="16" t="s">
        <v>645</v>
      </c>
      <c r="E330" s="1">
        <v>1.0</v>
      </c>
      <c r="F330" s="17">
        <v>0.0</v>
      </c>
      <c r="G330" s="17">
        <v>1.0</v>
      </c>
    </row>
    <row r="331" ht="187.5" customHeight="1">
      <c r="A331" s="1">
        <v>330.0</v>
      </c>
      <c r="B331" s="15" t="str">
        <f>hyperlink("https://drive.google.com/uc?export=view&amp;id=1VU7KGPf-OK1im_sLSzWDpS-pAlwS6gdE",image("https://drive.google.com/thumbnail?id=1VU7KGPf-OK1im_sLSzWDpS-pAlwS6gdE"))</f>
        <v/>
      </c>
      <c r="C331" s="16" t="s">
        <v>646</v>
      </c>
      <c r="D331" s="16" t="s">
        <v>647</v>
      </c>
      <c r="E331" s="1">
        <v>0.0</v>
      </c>
      <c r="F331" s="17">
        <v>0.0</v>
      </c>
      <c r="G331" s="17">
        <v>1.0</v>
      </c>
    </row>
    <row r="332" ht="187.5" customHeight="1">
      <c r="A332" s="1">
        <v>331.0</v>
      </c>
      <c r="B332" s="15" t="str">
        <f>hyperlink("https://drive.google.com/uc?export=view&amp;id=1VpQyhIxvgTvVyzUV_UPRU08fgNRDwfVH",image("https://drive.google.com/thumbnail?id=1VpQyhIxvgTvVyzUV_UPRU08fgNRDwfVH"))</f>
        <v/>
      </c>
      <c r="C332" s="16" t="s">
        <v>648</v>
      </c>
      <c r="D332" s="16" t="s">
        <v>649</v>
      </c>
      <c r="E332" s="1">
        <v>0.0</v>
      </c>
      <c r="F332" s="17">
        <v>0.0</v>
      </c>
      <c r="G332" s="17">
        <v>1.0</v>
      </c>
    </row>
    <row r="333" ht="187.5" customHeight="1">
      <c r="A333" s="1">
        <v>332.0</v>
      </c>
      <c r="B333" s="15" t="str">
        <f>hyperlink("https://drive.google.com/uc?export=view&amp;id=1IeAW7Gi22es9wJcrwqkMZ7wt9YPsAaoE",image("https://drive.google.com/thumbnail?id=1IeAW7Gi22es9wJcrwqkMZ7wt9YPsAaoE"))</f>
        <v/>
      </c>
      <c r="C333" s="12" t="s">
        <v>650</v>
      </c>
      <c r="D333" s="12" t="s">
        <v>651</v>
      </c>
      <c r="E333" s="1">
        <v>0.0</v>
      </c>
      <c r="F333" s="17">
        <v>0.0</v>
      </c>
      <c r="G333" s="17">
        <v>1.0</v>
      </c>
    </row>
    <row r="334" ht="187.5" customHeight="1">
      <c r="A334" s="5">
        <v>333.0</v>
      </c>
      <c r="B334" s="6" t="str">
        <f>hyperlink("https://drive.google.com/uc?export=view&amp;id=1nSvtC-KuctKEUlSSav0tbyP9KNkDS_PM",image("https://drive.google.com/thumbnail?id=1nSvtC-KuctKEUlSSav0tbyP9KNkDS_PM"))</f>
        <v/>
      </c>
      <c r="C334" s="7" t="s">
        <v>652</v>
      </c>
      <c r="D334" s="7" t="s">
        <v>653</v>
      </c>
      <c r="E334" s="5">
        <v>0.0</v>
      </c>
      <c r="F334" s="8">
        <v>0.0</v>
      </c>
      <c r="G334" s="8">
        <v>0.0</v>
      </c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ht="187.5" customHeight="1">
      <c r="A335" s="5">
        <v>334.0</v>
      </c>
      <c r="B335" s="6" t="str">
        <f>hyperlink("https://drive.google.com/uc?export=view&amp;id=1E_iRRVkKs4aNGIeEYWTWbU4N6r7A3oN_",image("https://drive.google.com/thumbnail?id=1E_iRRVkKs4aNGIeEYWTWbU4N6r7A3oN_"))</f>
        <v/>
      </c>
      <c r="C335" s="18" t="s">
        <v>654</v>
      </c>
      <c r="D335" s="18" t="s">
        <v>655</v>
      </c>
      <c r="E335" s="5">
        <v>2.0</v>
      </c>
      <c r="F335" s="8">
        <v>2.0</v>
      </c>
      <c r="G335" s="8">
        <v>2.0</v>
      </c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ht="187.5" customHeight="1">
      <c r="A336" s="1">
        <v>335.0</v>
      </c>
      <c r="B336" s="15" t="str">
        <f>hyperlink("https://drive.google.com/uc?export=view&amp;id=1ZzjQ5ihT4hqVkoaRVI_VZqhXnAsH9qDi",image("https://drive.google.com/thumbnail?id=1ZzjQ5ihT4hqVkoaRVI_VZqhXnAsH9qDi"))</f>
        <v/>
      </c>
      <c r="C336" s="16" t="s">
        <v>656</v>
      </c>
      <c r="D336" s="16" t="s">
        <v>657</v>
      </c>
      <c r="E336" s="1">
        <v>2.0</v>
      </c>
      <c r="F336" s="17">
        <v>0.0</v>
      </c>
      <c r="G336" s="17">
        <v>2.0</v>
      </c>
    </row>
    <row r="337" ht="187.5" customHeight="1">
      <c r="A337" s="1">
        <v>336.0</v>
      </c>
      <c r="B337" s="15" t="str">
        <f>hyperlink("https://drive.google.com/uc?export=view&amp;id=1LVZ3PLbNen71wFS3Pmq0H63j-S-5eCKF",image("https://drive.google.com/thumbnail?id=1LVZ3PLbNen71wFS3Pmq0H63j-S-5eCKF"))</f>
        <v/>
      </c>
      <c r="C337" s="16" t="s">
        <v>658</v>
      </c>
      <c r="D337" s="16" t="s">
        <v>659</v>
      </c>
      <c r="E337" s="1">
        <v>2.0</v>
      </c>
      <c r="F337" s="17">
        <v>3.0</v>
      </c>
      <c r="G337" s="17">
        <v>3.0</v>
      </c>
    </row>
    <row r="338" ht="187.5" customHeight="1">
      <c r="A338" s="1">
        <v>337.0</v>
      </c>
      <c r="B338" s="15" t="str">
        <f>hyperlink("https://drive.google.com/uc?export=view&amp;id=1ZjbgbBxQp_zVw2wb2UECxfGCqhNA6Cri",image("https://drive.google.com/thumbnail?id=1ZjbgbBxQp_zVw2wb2UECxfGCqhNA6Cri"))</f>
        <v/>
      </c>
      <c r="C338" s="16" t="s">
        <v>660</v>
      </c>
      <c r="D338" s="16" t="s">
        <v>661</v>
      </c>
      <c r="E338" s="1">
        <v>1.0</v>
      </c>
      <c r="F338" s="17">
        <v>0.0</v>
      </c>
      <c r="G338" s="17">
        <v>0.0</v>
      </c>
    </row>
    <row r="339" ht="187.5" customHeight="1">
      <c r="A339" s="5">
        <v>338.0</v>
      </c>
      <c r="B339" s="6" t="str">
        <f>hyperlink("https://drive.google.com/uc?export=view&amp;id=1MV0EeIYTrJ-E3SxW3CxlUaDus5FeBIP7",image("https://drive.google.com/thumbnail?id=1MV0EeIYTrJ-E3SxW3CxlUaDus5FeBIP7"))</f>
        <v/>
      </c>
      <c r="C339" s="7" t="s">
        <v>662</v>
      </c>
      <c r="D339" s="7" t="s">
        <v>663</v>
      </c>
      <c r="E339" s="5">
        <v>0.0</v>
      </c>
      <c r="F339" s="8">
        <v>0.0</v>
      </c>
      <c r="G339" s="8">
        <v>0.0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ht="187.5" customHeight="1">
      <c r="A340" s="1">
        <v>339.0</v>
      </c>
      <c r="B340" s="15" t="str">
        <f>hyperlink("https://drive.google.com/uc?export=view&amp;id=1MksXofl15AnoLPICGu7azAGMIDfHeRvj",image("https://drive.google.com/thumbnail?id=1MksXofl15AnoLPICGu7azAGMIDfHeRvj"))</f>
        <v/>
      </c>
      <c r="C340" s="12" t="s">
        <v>664</v>
      </c>
      <c r="D340" s="12" t="s">
        <v>665</v>
      </c>
      <c r="E340" s="1">
        <v>0.0</v>
      </c>
      <c r="F340" s="17">
        <v>0.0</v>
      </c>
      <c r="G340" s="17">
        <v>1.0</v>
      </c>
    </row>
    <row r="341" ht="187.5" customHeight="1">
      <c r="A341" s="5">
        <v>340.0</v>
      </c>
      <c r="B341" s="6" t="str">
        <f>hyperlink("https://drive.google.com/uc?export=view&amp;id=1_IyWxhR2nP7akMMTuCkJj3PVh8uRCU15",image("https://drive.google.com/thumbnail?id=1_IyWxhR2nP7akMMTuCkJj3PVh8uRCU15"))</f>
        <v/>
      </c>
      <c r="C341" s="7" t="s">
        <v>666</v>
      </c>
      <c r="D341" s="7" t="s">
        <v>667</v>
      </c>
      <c r="E341" s="5">
        <v>0.0</v>
      </c>
      <c r="F341" s="8">
        <v>0.0</v>
      </c>
      <c r="G341" s="8">
        <v>0.0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87.5" customHeight="1">
      <c r="A342" s="5">
        <v>341.0</v>
      </c>
      <c r="B342" s="6" t="str">
        <f>hyperlink("https://drive.google.com/uc?export=view&amp;id=1Uos8cOhQ-2kRqZvIjf780lqg5RS6AYue",image("https://drive.google.com/thumbnail?id=1Uos8cOhQ-2kRqZvIjf780lqg5RS6AYue"))</f>
        <v/>
      </c>
      <c r="C342" s="7" t="s">
        <v>668</v>
      </c>
      <c r="D342" s="7" t="s">
        <v>669</v>
      </c>
      <c r="E342" s="5">
        <v>0.0</v>
      </c>
      <c r="F342" s="8">
        <v>0.0</v>
      </c>
      <c r="G342" s="8">
        <v>0.0</v>
      </c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87.5" customHeight="1">
      <c r="A343" s="5">
        <v>342.0</v>
      </c>
      <c r="B343" s="6" t="str">
        <f>hyperlink("https://drive.google.com/uc?export=view&amp;id=1-hdlKXXFJNp-VR2ryx6fTiEh6vz7GtPl",image("https://drive.google.com/thumbnail?id=1-hdlKXXFJNp-VR2ryx6fTiEh6vz7GtPl"))</f>
        <v/>
      </c>
      <c r="C343" s="7" t="s">
        <v>670</v>
      </c>
      <c r="D343" s="7" t="s">
        <v>671</v>
      </c>
      <c r="E343" s="5">
        <v>0.0</v>
      </c>
      <c r="F343" s="8">
        <v>0.0</v>
      </c>
      <c r="G343" s="8">
        <v>0.0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ht="187.5" customHeight="1">
      <c r="A344" s="1">
        <v>343.0</v>
      </c>
      <c r="B344" s="15" t="str">
        <f>hyperlink("https://drive.google.com/uc?export=view&amp;id=1Vj75qG7NAwXjcMzvhKGgyHRAf-8vzBRT",image("https://drive.google.com/thumbnail?id=1Vj75qG7NAwXjcMzvhKGgyHRAf-8vzBRT"))</f>
        <v/>
      </c>
      <c r="C344" s="16" t="s">
        <v>672</v>
      </c>
      <c r="D344" s="16" t="s">
        <v>673</v>
      </c>
      <c r="E344" s="1">
        <v>0.0</v>
      </c>
      <c r="F344" s="17">
        <v>0.0</v>
      </c>
      <c r="G344" s="17">
        <v>1.0</v>
      </c>
    </row>
    <row r="345" ht="187.5" customHeight="1">
      <c r="A345" s="19">
        <v>344.0</v>
      </c>
      <c r="B345" s="20" t="str">
        <f>hyperlink("https://drive.google.com/uc?export=view&amp;id=16nw6jUcNIfvNBsECwyEgpNdBaucH7yl2",image("https://drive.google.com/thumbnail?id=16nw6jUcNIfvNBsECwyEgpNdBaucH7yl2"))</f>
        <v/>
      </c>
      <c r="C345" s="24" t="s">
        <v>674</v>
      </c>
      <c r="D345" s="24" t="s">
        <v>675</v>
      </c>
      <c r="E345" s="19">
        <v>0.0</v>
      </c>
      <c r="F345" s="22">
        <v>1.0</v>
      </c>
      <c r="G345" s="22">
        <v>2.0</v>
      </c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 ht="187.5" customHeight="1">
      <c r="A346" s="1">
        <v>345.0</v>
      </c>
      <c r="B346" s="15" t="str">
        <f>hyperlink("https://drive.google.com/uc?export=view&amp;id=1grCmFcWD2PvSnQdHtPgEFb-5jualKjPj",image("https://drive.google.com/thumbnail?id=1grCmFcWD2PvSnQdHtPgEFb-5jualKjPj"))</f>
        <v/>
      </c>
      <c r="C346" s="16" t="s">
        <v>676</v>
      </c>
      <c r="D346" s="16" t="s">
        <v>677</v>
      </c>
      <c r="E346" s="1">
        <v>3.0</v>
      </c>
      <c r="F346" s="17">
        <v>0.0</v>
      </c>
      <c r="G346" s="17">
        <v>3.0</v>
      </c>
    </row>
    <row r="347" ht="187.5" customHeight="1">
      <c r="A347" s="5">
        <v>346.0</v>
      </c>
      <c r="B347" s="6" t="str">
        <f>hyperlink("https://drive.google.com/uc?export=view&amp;id=1JeqyqrnehuQvljA2Sh_lk9gIy5KCfmAy",image("https://drive.google.com/thumbnail?id=1JeqyqrnehuQvljA2Sh_lk9gIy5KCfmAy"))</f>
        <v/>
      </c>
      <c r="C347" s="7" t="s">
        <v>678</v>
      </c>
      <c r="D347" s="7" t="s">
        <v>42</v>
      </c>
      <c r="E347" s="5">
        <v>0.0</v>
      </c>
      <c r="F347" s="8">
        <v>0.0</v>
      </c>
      <c r="G347" s="8">
        <v>0.0</v>
      </c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87.5" customHeight="1">
      <c r="A348" s="19">
        <v>347.0</v>
      </c>
      <c r="B348" s="20" t="str">
        <f>hyperlink("https://drive.google.com/uc?export=view&amp;id=1j5mv6MGrDw8qsCVoxM_z5183NIS__NuF",image("https://drive.google.com/thumbnail?id=1j5mv6MGrDw8qsCVoxM_z5183NIS__NuF"))</f>
        <v/>
      </c>
      <c r="C348" s="21" t="s">
        <v>679</v>
      </c>
      <c r="D348" s="21" t="s">
        <v>680</v>
      </c>
      <c r="E348" s="19">
        <v>1.0</v>
      </c>
      <c r="F348" s="22">
        <v>3.0</v>
      </c>
      <c r="G348" s="22">
        <v>2.0</v>
      </c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 ht="187.5" customHeight="1">
      <c r="A349" s="1">
        <v>348.0</v>
      </c>
      <c r="B349" s="15" t="str">
        <f>hyperlink("https://drive.google.com/uc?export=view&amp;id=1c88T29AsIhh79UAeJG07RPFHGvVfaYMY",image("https://drive.google.com/thumbnail?id=1c88T29AsIhh79UAeJG07RPFHGvVfaYMY"))</f>
        <v/>
      </c>
      <c r="C349" s="32" t="s">
        <v>681</v>
      </c>
      <c r="D349" s="16" t="s">
        <v>682</v>
      </c>
      <c r="E349" s="1">
        <v>2.0</v>
      </c>
      <c r="F349" s="17">
        <v>3.0</v>
      </c>
      <c r="G349" s="17">
        <v>3.0</v>
      </c>
    </row>
    <row r="350" ht="187.5" customHeight="1">
      <c r="A350" s="5">
        <v>349.0</v>
      </c>
      <c r="B350" s="6" t="str">
        <f>hyperlink("https://drive.google.com/uc?export=view&amp;id=1x853y133D9uJUwGZAI0PQ9HPDtkgJyDQ",image("https://drive.google.com/thumbnail?id=1x853y133D9uJUwGZAI0PQ9HPDtkgJyDQ"))</f>
        <v/>
      </c>
      <c r="C350" s="7" t="s">
        <v>683</v>
      </c>
      <c r="D350" s="7" t="s">
        <v>684</v>
      </c>
      <c r="E350" s="5">
        <v>0.0</v>
      </c>
      <c r="F350" s="8">
        <v>0.0</v>
      </c>
      <c r="G350" s="8">
        <v>0.0</v>
      </c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ht="187.5" customHeight="1">
      <c r="A351" s="1">
        <v>350.0</v>
      </c>
      <c r="B351" s="15" t="str">
        <f>hyperlink("https://drive.google.com/uc?export=view&amp;id=17_qEbyxZHGzKt5d1w335KtDU1LYQ1h1t",image("https://drive.google.com/thumbnail?id=17_qEbyxZHGzKt5d1w335KtDU1LYQ1h1t"))</f>
        <v/>
      </c>
      <c r="C351" s="12" t="s">
        <v>685</v>
      </c>
      <c r="D351" s="12" t="s">
        <v>686</v>
      </c>
      <c r="E351" s="1">
        <v>2.0</v>
      </c>
      <c r="F351" s="17">
        <v>1.0</v>
      </c>
      <c r="G351" s="17">
        <v>1.0</v>
      </c>
    </row>
    <row r="352" ht="187.5" customHeight="1">
      <c r="A352" s="1">
        <v>351.0</v>
      </c>
      <c r="B352" s="15" t="str">
        <f>hyperlink("https://drive.google.com/uc?export=view&amp;id=1JAMkGSKRs-tcMLLMPfRCDUDZBHYID-Ai",image("https://drive.google.com/thumbnail?id=1JAMkGSKRs-tcMLLMPfRCDUDZBHYID-Ai"))</f>
        <v/>
      </c>
      <c r="C352" s="16" t="s">
        <v>687</v>
      </c>
      <c r="D352" s="16" t="s">
        <v>688</v>
      </c>
      <c r="E352" s="1">
        <v>2.0</v>
      </c>
      <c r="F352" s="17">
        <v>2.0</v>
      </c>
      <c r="G352" s="17">
        <v>3.0</v>
      </c>
    </row>
    <row r="353" ht="187.5" customHeight="1">
      <c r="A353" s="19">
        <v>352.0</v>
      </c>
      <c r="B353" s="20" t="str">
        <f>hyperlink("https://drive.google.com/uc?export=view&amp;id=1YHJlIq3vjcoPcSIk8sUV35WkS6PMKYOw",image("https://drive.google.com/thumbnail?id=1YHJlIq3vjcoPcSIk8sUV35WkS6PMKYOw"))</f>
        <v/>
      </c>
      <c r="C353" s="24" t="s">
        <v>689</v>
      </c>
      <c r="D353" s="24" t="s">
        <v>690</v>
      </c>
      <c r="E353" s="19">
        <v>0.0</v>
      </c>
      <c r="F353" s="22">
        <v>1.0</v>
      </c>
      <c r="G353" s="22">
        <v>2.0</v>
      </c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 ht="187.5" customHeight="1">
      <c r="A354" s="5">
        <v>353.0</v>
      </c>
      <c r="B354" s="6" t="str">
        <f>hyperlink("https://drive.google.com/uc?export=view&amp;id=10H23TuJS2HO69b_1VUnhh9MPg464Rt7u",image("https://drive.google.com/thumbnail?id=10H23TuJS2HO69b_1VUnhh9MPg464Rt7u"))</f>
        <v/>
      </c>
      <c r="C354" s="7" t="s">
        <v>691</v>
      </c>
      <c r="D354" s="7" t="s">
        <v>692</v>
      </c>
      <c r="E354" s="5">
        <v>0.0</v>
      </c>
      <c r="F354" s="8">
        <v>0.0</v>
      </c>
      <c r="G354" s="8">
        <v>0.0</v>
      </c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87.5" customHeight="1">
      <c r="A355" s="5">
        <v>354.0</v>
      </c>
      <c r="B355" s="6" t="str">
        <f>hyperlink("https://drive.google.com/uc?export=view&amp;id=1tWOmvDfPKKHAB4IhYsF7ulnhYbOwwCn5",image("https://drive.google.com/thumbnail?id=1tWOmvDfPKKHAB4IhYsF7ulnhYbOwwCn5"))</f>
        <v/>
      </c>
      <c r="C355" s="7" t="s">
        <v>693</v>
      </c>
      <c r="D355" s="7" t="s">
        <v>694</v>
      </c>
      <c r="E355" s="5">
        <v>0.0</v>
      </c>
      <c r="F355" s="8">
        <v>0.0</v>
      </c>
      <c r="G355" s="8">
        <v>0.0</v>
      </c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ht="187.5" customHeight="1">
      <c r="A356" s="5">
        <v>355.0</v>
      </c>
      <c r="B356" s="6" t="str">
        <f>hyperlink("https://drive.google.com/uc?export=view&amp;id=1Wtc4BitQN0hU340zndi0QEMhHKEFUnOb",image("https://drive.google.com/thumbnail?id=1Wtc4BitQN0hU340zndi0QEMhHKEFUnOb"))</f>
        <v/>
      </c>
      <c r="C356" s="18" t="s">
        <v>695</v>
      </c>
      <c r="D356" s="18" t="s">
        <v>696</v>
      </c>
      <c r="E356" s="5">
        <v>1.0</v>
      </c>
      <c r="F356" s="8">
        <v>1.0</v>
      </c>
      <c r="G356" s="8">
        <v>1.0</v>
      </c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ht="187.5" customHeight="1">
      <c r="A357" s="1">
        <v>356.0</v>
      </c>
      <c r="B357" s="15" t="str">
        <f>hyperlink("https://drive.google.com/uc?export=view&amp;id=1Kfx5Vo718xjq-6ROFqFktdpOb8iweF3N",image("https://drive.google.com/thumbnail?id=1Kfx5Vo718xjq-6ROFqFktdpOb8iweF3N"))</f>
        <v/>
      </c>
      <c r="C357" s="16" t="s">
        <v>697</v>
      </c>
      <c r="D357" s="16" t="s">
        <v>698</v>
      </c>
      <c r="E357" s="1">
        <v>2.0</v>
      </c>
      <c r="F357" s="17">
        <v>3.0</v>
      </c>
      <c r="G357" s="17">
        <v>2.0</v>
      </c>
    </row>
    <row r="358" ht="187.5" customHeight="1">
      <c r="A358" s="1">
        <v>357.0</v>
      </c>
      <c r="B358" s="15" t="str">
        <f>hyperlink("https://drive.google.com/uc?export=view&amp;id=1Xr8Tr9dgL4ytu_Nzo5pFVcdIwbXyAkTb",image("https://drive.google.com/thumbnail?id=1Xr8Tr9dgL4ytu_Nzo5pFVcdIwbXyAkTb"))</f>
        <v/>
      </c>
      <c r="C358" s="16" t="s">
        <v>699</v>
      </c>
      <c r="D358" s="16" t="s">
        <v>700</v>
      </c>
      <c r="E358" s="1">
        <v>2.0</v>
      </c>
      <c r="F358" s="17">
        <v>2.0</v>
      </c>
      <c r="G358" s="17">
        <v>1.0</v>
      </c>
    </row>
    <row r="359" ht="187.5" customHeight="1">
      <c r="A359" s="5">
        <v>358.0</v>
      </c>
      <c r="B359" s="6" t="str">
        <f>hyperlink("https://drive.google.com/uc?export=view&amp;id=15-OEXKmeeFKI3sVfCjxPwTnSDO1_WHtZ",image("https://drive.google.com/thumbnail?id=15-OEXKmeeFKI3sVfCjxPwTnSDO1_WHtZ"))</f>
        <v/>
      </c>
      <c r="C359" s="7" t="s">
        <v>701</v>
      </c>
      <c r="D359" s="7" t="s">
        <v>702</v>
      </c>
      <c r="E359" s="5">
        <v>0.0</v>
      </c>
      <c r="F359" s="8">
        <v>0.0</v>
      </c>
      <c r="G359" s="8">
        <v>0.0</v>
      </c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ht="187.5" customHeight="1">
      <c r="A360" s="5">
        <v>359.0</v>
      </c>
      <c r="B360" s="6" t="str">
        <f>hyperlink("https://drive.google.com/uc?export=view&amp;id=1YfOsvuX21KARXN1RBeyWzfKFh2FOsVQ5",image("https://drive.google.com/thumbnail?id=1YfOsvuX21KARXN1RBeyWzfKFh2FOsVQ5"))</f>
        <v/>
      </c>
      <c r="C360" s="7" t="s">
        <v>703</v>
      </c>
      <c r="D360" s="7" t="s">
        <v>330</v>
      </c>
      <c r="E360" s="5">
        <v>0.0</v>
      </c>
      <c r="F360" s="8">
        <v>0.0</v>
      </c>
      <c r="G360" s="8">
        <v>0.0</v>
      </c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ht="187.5" customHeight="1">
      <c r="A361" s="1">
        <v>360.0</v>
      </c>
      <c r="B361" s="15" t="str">
        <f>hyperlink("https://drive.google.com/uc?export=view&amp;id=1HsRVPODvVUVA89aCNjn71NVrnmYR782L",image("https://drive.google.com/thumbnail?id=1HsRVPODvVUVA89aCNjn71NVrnmYR782L"))</f>
        <v/>
      </c>
      <c r="C361" s="16" t="s">
        <v>704</v>
      </c>
      <c r="D361" s="16" t="s">
        <v>705</v>
      </c>
      <c r="E361" s="1">
        <v>1.0</v>
      </c>
      <c r="F361" s="17">
        <v>0.0</v>
      </c>
      <c r="G361" s="17">
        <v>1.0</v>
      </c>
    </row>
    <row r="362" ht="187.5" customHeight="1">
      <c r="A362" s="5">
        <v>361.0</v>
      </c>
      <c r="B362" s="6" t="str">
        <f>hyperlink("https://drive.google.com/uc?export=view&amp;id=1xNMszkGuKMPP5WbsHLgRBWSaD9lKJcIW",image("https://drive.google.com/thumbnail?id=1xNMszkGuKMPP5WbsHLgRBWSaD9lKJcIW"))</f>
        <v/>
      </c>
      <c r="C362" s="7" t="s">
        <v>706</v>
      </c>
      <c r="D362" s="7" t="s">
        <v>707</v>
      </c>
      <c r="E362" s="5">
        <v>0.0</v>
      </c>
      <c r="F362" s="8">
        <v>0.0</v>
      </c>
      <c r="G362" s="8">
        <v>0.0</v>
      </c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ht="187.5" customHeight="1">
      <c r="A363" s="1">
        <v>362.0</v>
      </c>
      <c r="B363" s="15" t="str">
        <f>hyperlink("https://drive.google.com/uc?export=view&amp;id=14DsW12EMeo42O8OT66l2QjxilUsRAJJX",image("https://drive.google.com/thumbnail?id=14DsW12EMeo42O8OT66l2QjxilUsRAJJX"))</f>
        <v/>
      </c>
      <c r="C363" s="16" t="s">
        <v>708</v>
      </c>
      <c r="D363" s="16" t="s">
        <v>709</v>
      </c>
      <c r="E363" s="1">
        <v>1.0</v>
      </c>
      <c r="F363" s="17">
        <v>3.0</v>
      </c>
      <c r="G363" s="17">
        <v>1.0</v>
      </c>
    </row>
    <row r="364" ht="187.5" customHeight="1">
      <c r="A364" s="5">
        <v>363.0</v>
      </c>
      <c r="B364" s="6" t="str">
        <f>hyperlink("https://drive.google.com/uc?export=view&amp;id=1SJk_ctVbXWta8oAJYmSe1Xc9GrKRJJEt",image("https://drive.google.com/thumbnail?id=1SJk_ctVbXWta8oAJYmSe1Xc9GrKRJJEt"))</f>
        <v/>
      </c>
      <c r="C364" s="7" t="s">
        <v>710</v>
      </c>
      <c r="D364" s="7" t="s">
        <v>711</v>
      </c>
      <c r="E364" s="5">
        <v>0.0</v>
      </c>
      <c r="F364" s="8">
        <v>0.0</v>
      </c>
      <c r="G364" s="8">
        <v>0.0</v>
      </c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ht="187.5" customHeight="1">
      <c r="A365" s="19">
        <v>364.0</v>
      </c>
      <c r="B365" s="20" t="str">
        <f>hyperlink("https://drive.google.com/uc?export=view&amp;id=1PnJn5d5JBA5KbTBho6kketr5SRptBrsc",image("https://drive.google.com/thumbnail?id=1PnJn5d5JBA5KbTBho6kketr5SRptBrsc"))</f>
        <v/>
      </c>
      <c r="C365" s="24" t="s">
        <v>712</v>
      </c>
      <c r="D365" s="24" t="s">
        <v>273</v>
      </c>
      <c r="E365" s="19">
        <v>3.0</v>
      </c>
      <c r="F365" s="22">
        <v>0.0</v>
      </c>
      <c r="G365" s="22">
        <v>1.0</v>
      </c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 ht="187.5" customHeight="1">
      <c r="A366" s="1">
        <v>365.0</v>
      </c>
      <c r="B366" s="15" t="str">
        <f>hyperlink("https://drive.google.com/uc?export=view&amp;id=1FuqkCm13nlghArIQJXQCz8PZ4v64i-sz",image("https://drive.google.com/thumbnail?id=1FuqkCm13nlghArIQJXQCz8PZ4v64i-sz"))</f>
        <v/>
      </c>
      <c r="C366" s="16" t="s">
        <v>713</v>
      </c>
      <c r="D366" s="16" t="s">
        <v>714</v>
      </c>
      <c r="E366" s="1">
        <v>1.0</v>
      </c>
      <c r="F366" s="17">
        <v>0.0</v>
      </c>
      <c r="G366" s="17">
        <v>0.0</v>
      </c>
    </row>
    <row r="367" ht="187.5" customHeight="1">
      <c r="A367" s="1">
        <v>366.0</v>
      </c>
      <c r="B367" s="15" t="str">
        <f>hyperlink("https://drive.google.com/uc?export=view&amp;id=19PIyWXQFT820JVnnYKmELFPQlf5zuSLF",image("https://drive.google.com/thumbnail?id=19PIyWXQFT820JVnnYKmELFPQlf5zuSLF"))</f>
        <v/>
      </c>
      <c r="C367" s="12" t="s">
        <v>715</v>
      </c>
      <c r="D367" s="12" t="s">
        <v>716</v>
      </c>
      <c r="E367" s="1">
        <v>0.0</v>
      </c>
      <c r="F367" s="17">
        <v>0.0</v>
      </c>
      <c r="G367" s="17">
        <v>1.0</v>
      </c>
    </row>
    <row r="368" ht="187.5" customHeight="1">
      <c r="A368" s="19">
        <v>367.0</v>
      </c>
      <c r="B368" s="20" t="str">
        <f>hyperlink("https://drive.google.com/uc?export=view&amp;id=1dzUJ4lAjvfFbqMIq1Dsjk1jEBjBMs2E7",image("https://drive.google.com/thumbnail?id=1dzUJ4lAjvfFbqMIq1Dsjk1jEBjBMs2E7"))</f>
        <v/>
      </c>
      <c r="C368" s="21" t="s">
        <v>717</v>
      </c>
      <c r="D368" s="21" t="s">
        <v>718</v>
      </c>
      <c r="E368" s="19">
        <v>3.0</v>
      </c>
      <c r="F368" s="22">
        <v>0.0</v>
      </c>
      <c r="G368" s="22">
        <v>1.0</v>
      </c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 ht="187.5" customHeight="1">
      <c r="A369" s="1">
        <v>368.0</v>
      </c>
      <c r="B369" s="15" t="str">
        <f>hyperlink("https://drive.google.com/uc?export=view&amp;id=1E87nlrVAZl0O6tdDpdWnZOMtCnFnrYqi",image("https://drive.google.com/thumbnail?id=1E87nlrVAZl0O6tdDpdWnZOMtCnFnrYqi"))</f>
        <v/>
      </c>
      <c r="C369" s="16" t="s">
        <v>719</v>
      </c>
      <c r="D369" s="16" t="s">
        <v>720</v>
      </c>
      <c r="E369" s="1">
        <v>2.0</v>
      </c>
      <c r="F369" s="17">
        <v>1.0</v>
      </c>
      <c r="G369" s="17">
        <v>2.0</v>
      </c>
    </row>
    <row r="370" ht="187.5" customHeight="1">
      <c r="A370" s="5">
        <v>369.0</v>
      </c>
      <c r="B370" s="6" t="str">
        <f>hyperlink("https://drive.google.com/uc?export=view&amp;id=1I0Je-ZvHqnWDeboNGPfrekJoYcClKEdK",image("https://drive.google.com/thumbnail?id=1I0Je-ZvHqnWDeboNGPfrekJoYcClKEdK"))</f>
        <v/>
      </c>
      <c r="C370" s="7" t="s">
        <v>721</v>
      </c>
      <c r="D370" s="7" t="s">
        <v>722</v>
      </c>
      <c r="E370" s="5">
        <v>0.0</v>
      </c>
      <c r="F370" s="8">
        <v>0.0</v>
      </c>
      <c r="G370" s="8">
        <v>0.0</v>
      </c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ht="187.5" customHeight="1">
      <c r="A371" s="1">
        <v>370.0</v>
      </c>
      <c r="B371" s="15" t="str">
        <f>hyperlink("https://drive.google.com/uc?export=view&amp;id=1rDXeBpFOa0aKNWv_9Fj-aHAV5n0kPsh_",image("https://drive.google.com/thumbnail?id=1rDXeBpFOa0aKNWv_9Fj-aHAV5n0kPsh_"))</f>
        <v/>
      </c>
      <c r="C371" s="16" t="s">
        <v>723</v>
      </c>
      <c r="D371" s="16" t="s">
        <v>724</v>
      </c>
      <c r="E371" s="1">
        <v>2.0</v>
      </c>
      <c r="F371" s="17">
        <v>0.0</v>
      </c>
      <c r="G371" s="17">
        <v>2.0</v>
      </c>
    </row>
    <row r="372" ht="187.5" customHeight="1">
      <c r="A372" s="5">
        <v>371.0</v>
      </c>
      <c r="B372" s="6" t="str">
        <f>hyperlink("https://drive.google.com/uc?export=view&amp;id=19Te1P0Grfg6rnzX3DGmRdn61GWtXcOB4",image("https://drive.google.com/thumbnail?id=19Te1P0Grfg6rnzX3DGmRdn61GWtXcOB4"))</f>
        <v/>
      </c>
      <c r="C372" s="7" t="s">
        <v>725</v>
      </c>
      <c r="D372" s="7" t="s">
        <v>726</v>
      </c>
      <c r="E372" s="5">
        <v>0.0</v>
      </c>
      <c r="F372" s="8">
        <v>0.0</v>
      </c>
      <c r="G372" s="8">
        <v>0.0</v>
      </c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ht="187.5" customHeight="1">
      <c r="A373" s="1">
        <v>372.0</v>
      </c>
      <c r="B373" s="15" t="str">
        <f>hyperlink("https://drive.google.com/uc?export=view&amp;id=17nZXYH8rWT6RjTTy1uNtdcMHtfoMl235",image("https://drive.google.com/thumbnail?id=17nZXYH8rWT6RjTTy1uNtdcMHtfoMl235"))</f>
        <v/>
      </c>
      <c r="C373" s="12" t="s">
        <v>727</v>
      </c>
      <c r="D373" s="12" t="s">
        <v>728</v>
      </c>
      <c r="E373" s="1">
        <v>1.0</v>
      </c>
      <c r="F373" s="17">
        <v>0.0</v>
      </c>
      <c r="G373" s="17">
        <v>0.0</v>
      </c>
    </row>
    <row r="374" ht="187.5" customHeight="1">
      <c r="A374" s="5">
        <v>373.0</v>
      </c>
      <c r="B374" s="6" t="str">
        <f>hyperlink("https://drive.google.com/uc?export=view&amp;id=1HhRsDH2angOc3KJ_8qpDay-UTHDSHCaq",image("https://drive.google.com/thumbnail?id=1HhRsDH2angOc3KJ_8qpDay-UTHDSHCaq"))</f>
        <v/>
      </c>
      <c r="C374" s="18" t="s">
        <v>729</v>
      </c>
      <c r="D374" s="18" t="s">
        <v>730</v>
      </c>
      <c r="E374" s="5">
        <v>2.0</v>
      </c>
      <c r="F374" s="8">
        <v>2.0</v>
      </c>
      <c r="G374" s="8">
        <v>2.0</v>
      </c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87.5" customHeight="1">
      <c r="A375" s="1">
        <v>374.0</v>
      </c>
      <c r="B375" s="15" t="str">
        <f>hyperlink("https://drive.google.com/uc?export=view&amp;id=1fdOYNSz-SLYjguP0FLU4xILGHZIKfdp9",image("https://drive.google.com/thumbnail?id=1fdOYNSz-SLYjguP0FLU4xILGHZIKfdp9"))</f>
        <v/>
      </c>
      <c r="C375" s="16" t="s">
        <v>731</v>
      </c>
      <c r="D375" s="16" t="s">
        <v>732</v>
      </c>
      <c r="E375" s="1">
        <v>1.0</v>
      </c>
      <c r="F375" s="17">
        <v>0.0</v>
      </c>
      <c r="G375" s="17">
        <v>1.0</v>
      </c>
    </row>
    <row r="376" ht="187.5" customHeight="1">
      <c r="A376" s="1">
        <v>375.0</v>
      </c>
      <c r="B376" s="15" t="str">
        <f>hyperlink("https://drive.google.com/uc?export=view&amp;id=1XAnjK_oF68sxDh_Fjy9t6bxoqt-t9SJR",image("https://drive.google.com/thumbnail?id=1XAnjK_oF68sxDh_Fjy9t6bxoqt-t9SJR"))</f>
        <v/>
      </c>
      <c r="C376" s="16" t="s">
        <v>733</v>
      </c>
      <c r="D376" s="16" t="s">
        <v>734</v>
      </c>
      <c r="E376" s="1">
        <v>2.0</v>
      </c>
      <c r="F376" s="17">
        <v>3.0</v>
      </c>
      <c r="G376" s="17">
        <v>2.0</v>
      </c>
    </row>
    <row r="377" ht="187.5" customHeight="1">
      <c r="A377" s="1">
        <v>376.0</v>
      </c>
      <c r="B377" s="15" t="str">
        <f>hyperlink("https://drive.google.com/uc?export=view&amp;id=1_KbcxEcb1WeHvMZdv9dVMIdCDnU2sOsI",image("https://drive.google.com/thumbnail?id=1_KbcxEcb1WeHvMZdv9dVMIdCDnU2sOsI"))</f>
        <v/>
      </c>
      <c r="C377" s="12" t="s">
        <v>735</v>
      </c>
      <c r="D377" s="12" t="s">
        <v>736</v>
      </c>
      <c r="E377" s="1">
        <v>0.0</v>
      </c>
      <c r="F377" s="17">
        <v>0.0</v>
      </c>
      <c r="G377" s="17">
        <v>1.0</v>
      </c>
    </row>
    <row r="378" ht="187.5" customHeight="1">
      <c r="A378" s="1">
        <v>377.0</v>
      </c>
      <c r="B378" s="15" t="str">
        <f>hyperlink("https://drive.google.com/uc?export=view&amp;id=1ldm3lcsd2B45QTYbgII2yRI2HC5MOsoV",image("https://drive.google.com/thumbnail?id=1ldm3lcsd2B45QTYbgII2yRI2HC5MOsoV"))</f>
        <v/>
      </c>
      <c r="C378" s="16" t="s">
        <v>737</v>
      </c>
      <c r="D378" s="16" t="s">
        <v>738</v>
      </c>
      <c r="E378" s="1">
        <v>1.0</v>
      </c>
      <c r="F378" s="17">
        <v>2.0</v>
      </c>
      <c r="G378" s="17">
        <v>2.0</v>
      </c>
    </row>
    <row r="379" ht="187.5" customHeight="1">
      <c r="A379" s="10">
        <v>378.0</v>
      </c>
      <c r="B379" s="11" t="str">
        <f>hyperlink("https://drive.google.com/uc?export=view&amp;id=1-GWRQUQ94dS8jgoqLfnYUC5v3XhFAC_7",image("https://drive.google.com/thumbnail?id=1-GWRQUQ94dS8jgoqLfnYUC5v3XhFAC_7"))</f>
        <v/>
      </c>
      <c r="C379" s="16" t="s">
        <v>739</v>
      </c>
      <c r="D379" s="16" t="s">
        <v>740</v>
      </c>
      <c r="E379" s="10">
        <v>2.0</v>
      </c>
      <c r="F379" s="13">
        <v>0.0</v>
      </c>
      <c r="G379" s="13">
        <v>2.0</v>
      </c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ht="187.5" customHeight="1">
      <c r="A380" s="5">
        <v>379.0</v>
      </c>
      <c r="B380" s="6" t="str">
        <f>hyperlink("https://drive.google.com/uc?export=view&amp;id=1-d2xcg4BbUht2Y81bKA6b7no1t_RXl_E",image("https://drive.google.com/thumbnail?id=1-d2xcg4BbUht2Y81bKA6b7no1t_RXl_E"))</f>
        <v/>
      </c>
      <c r="C380" s="7" t="s">
        <v>741</v>
      </c>
      <c r="D380" s="7" t="s">
        <v>742</v>
      </c>
      <c r="E380" s="5">
        <v>0.0</v>
      </c>
      <c r="F380" s="8">
        <v>0.0</v>
      </c>
      <c r="G380" s="8">
        <v>0.0</v>
      </c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ht="187.5" customHeight="1">
      <c r="A381" s="5">
        <v>380.0</v>
      </c>
      <c r="B381" s="6" t="str">
        <f>hyperlink("https://drive.google.com/uc?export=view&amp;id=1UORH3tG0kc_Se-RF_Pvzu6mEz0zbAwXK",image("https://drive.google.com/thumbnail?id=1UORH3tG0kc_Se-RF_Pvzu6mEz0zbAwXK"))</f>
        <v/>
      </c>
      <c r="C381" s="18" t="s">
        <v>743</v>
      </c>
      <c r="D381" s="18" t="s">
        <v>744</v>
      </c>
      <c r="E381" s="5">
        <v>1.0</v>
      </c>
      <c r="F381" s="8">
        <v>1.0</v>
      </c>
      <c r="G381" s="8">
        <v>1.0</v>
      </c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87.5" customHeight="1">
      <c r="A382" s="1">
        <v>381.0</v>
      </c>
      <c r="B382" s="15" t="str">
        <f>hyperlink("https://drive.google.com/uc?export=view&amp;id=11_42SncNiJpmlSaGifMhZRvpY3eL6609",image("https://drive.google.com/thumbnail?id=11_42SncNiJpmlSaGifMhZRvpY3eL6609"))</f>
        <v/>
      </c>
      <c r="C382" s="12" t="s">
        <v>745</v>
      </c>
      <c r="D382" s="12" t="s">
        <v>338</v>
      </c>
      <c r="E382" s="1">
        <v>0.0</v>
      </c>
      <c r="F382" s="17">
        <v>0.0</v>
      </c>
      <c r="G382" s="17">
        <v>1.0</v>
      </c>
    </row>
    <row r="383" ht="187.5" customHeight="1">
      <c r="A383" s="1">
        <v>382.0</v>
      </c>
      <c r="B383" s="15" t="str">
        <f>hyperlink("https://drive.google.com/uc?export=view&amp;id=1k_HqHrqHmnlJAfFGWq2ZqqEkb3R-mRTi",image("https://drive.google.com/thumbnail?id=1k_HqHrqHmnlJAfFGWq2ZqqEkb3R-mRTi"))</f>
        <v/>
      </c>
      <c r="C383" s="16" t="s">
        <v>746</v>
      </c>
      <c r="D383" s="16" t="s">
        <v>747</v>
      </c>
      <c r="E383" s="1">
        <v>1.0</v>
      </c>
      <c r="F383" s="17">
        <v>1.0</v>
      </c>
      <c r="G383" s="17">
        <v>2.0</v>
      </c>
    </row>
    <row r="384" ht="187.5" customHeight="1">
      <c r="A384" s="1">
        <v>383.0</v>
      </c>
      <c r="B384" s="15" t="str">
        <f>hyperlink("https://drive.google.com/uc?export=view&amp;id=10m03EclvoXzQQgX2soT8A1I3cY9Y7atj",image("https://drive.google.com/thumbnail?id=10m03EclvoXzQQgX2soT8A1I3cY9Y7atj"))</f>
        <v/>
      </c>
      <c r="C384" s="12" t="s">
        <v>748</v>
      </c>
      <c r="D384" s="12" t="s">
        <v>749</v>
      </c>
      <c r="E384" s="1">
        <v>1.0</v>
      </c>
      <c r="F384" s="17">
        <v>2.0</v>
      </c>
      <c r="G384" s="17">
        <v>2.0</v>
      </c>
    </row>
    <row r="385" ht="187.5" customHeight="1">
      <c r="A385" s="5">
        <v>384.0</v>
      </c>
      <c r="B385" s="6" t="str">
        <f>hyperlink("https://drive.google.com/uc?export=view&amp;id=1f7h-tyvFkQRGPoF7RuV7xMSOg4ll0WJe",image("https://drive.google.com/thumbnail?id=1f7h-tyvFkQRGPoF7RuV7xMSOg4ll0WJe"))</f>
        <v/>
      </c>
      <c r="C385" s="7" t="s">
        <v>750</v>
      </c>
      <c r="D385" s="7" t="s">
        <v>751</v>
      </c>
      <c r="E385" s="5">
        <v>0.0</v>
      </c>
      <c r="F385" s="8">
        <v>0.0</v>
      </c>
      <c r="G385" s="8">
        <v>0.0</v>
      </c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87.5" customHeight="1">
      <c r="A386" s="19">
        <v>385.0</v>
      </c>
      <c r="B386" s="20" t="str">
        <f>hyperlink("https://drive.google.com/uc?export=view&amp;id=1wmh0NsS99ox1qRordkwZgLeciUSnmOsc",image("https://drive.google.com/thumbnail?id=1wmh0NsS99ox1qRordkwZgLeciUSnmOsc"))</f>
        <v/>
      </c>
      <c r="C386" s="24" t="s">
        <v>752</v>
      </c>
      <c r="D386" s="24" t="s">
        <v>753</v>
      </c>
      <c r="E386" s="19">
        <v>1.0</v>
      </c>
      <c r="F386" s="22">
        <v>0.0</v>
      </c>
      <c r="G386" s="22">
        <v>2.0</v>
      </c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 ht="187.5" customHeight="1">
      <c r="A387" s="5">
        <v>386.0</v>
      </c>
      <c r="B387" s="6" t="str">
        <f>hyperlink("https://drive.google.com/uc?export=view&amp;id=1MwpWFng_eMqwKjHm1F6WSVkU4aVX_JDx",image("https://drive.google.com/thumbnail?id=1MwpWFng_eMqwKjHm1F6WSVkU4aVX_JDx"))</f>
        <v/>
      </c>
      <c r="C387" s="7" t="s">
        <v>754</v>
      </c>
      <c r="D387" s="7" t="s">
        <v>755</v>
      </c>
      <c r="E387" s="5">
        <v>0.0</v>
      </c>
      <c r="F387" s="8">
        <v>0.0</v>
      </c>
      <c r="G387" s="8">
        <v>0.0</v>
      </c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ht="187.5" customHeight="1">
      <c r="A388" s="1">
        <v>387.0</v>
      </c>
      <c r="B388" s="15" t="str">
        <f>hyperlink("https://drive.google.com/uc?export=view&amp;id=1HvnIX2UmVi3bN3aHi5-x0Sv93egnLUao",image("https://drive.google.com/thumbnail?id=1HvnIX2UmVi3bN3aHi5-x0Sv93egnLUao"))</f>
        <v/>
      </c>
      <c r="C388" s="16" t="s">
        <v>756</v>
      </c>
      <c r="D388" s="16" t="s">
        <v>757</v>
      </c>
      <c r="E388" s="1">
        <v>1.0</v>
      </c>
      <c r="F388" s="17">
        <v>1.0</v>
      </c>
      <c r="G388" s="17">
        <v>2.0</v>
      </c>
    </row>
    <row r="389" ht="187.5" customHeight="1">
      <c r="A389" s="19">
        <v>388.0</v>
      </c>
      <c r="B389" s="20" t="str">
        <f>hyperlink("https://drive.google.com/uc?export=view&amp;id=1dc308z4IJh5kDakwzUSVB9FUBBIXflRi",image("https://drive.google.com/thumbnail?id=1dc308z4IJh5kDakwzUSVB9FUBBIXflRi"))</f>
        <v/>
      </c>
      <c r="C389" s="24" t="s">
        <v>758</v>
      </c>
      <c r="D389" s="24" t="s">
        <v>759</v>
      </c>
      <c r="E389" s="19">
        <v>1.0</v>
      </c>
      <c r="F389" s="22">
        <v>0.0</v>
      </c>
      <c r="G389" s="22">
        <v>2.0</v>
      </c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 ht="187.5" customHeight="1">
      <c r="A390" s="5">
        <v>389.0</v>
      </c>
      <c r="B390" s="6" t="str">
        <f>hyperlink("https://drive.google.com/uc?export=view&amp;id=1xjDJ4E6Wpz-WtcwI0b6xyV1Ez1XLqHN0",image("https://drive.google.com/thumbnail?id=1xjDJ4E6Wpz-WtcwI0b6xyV1Ez1XLqHN0"))</f>
        <v/>
      </c>
      <c r="C390" s="7" t="s">
        <v>760</v>
      </c>
      <c r="D390" s="7" t="s">
        <v>761</v>
      </c>
      <c r="E390" s="5">
        <v>0.0</v>
      </c>
      <c r="F390" s="8">
        <v>0.0</v>
      </c>
      <c r="G390" s="8">
        <v>0.0</v>
      </c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87.5" customHeight="1">
      <c r="A391" s="19">
        <v>390.0</v>
      </c>
      <c r="B391" s="20" t="str">
        <f>hyperlink("https://drive.google.com/uc?export=view&amp;id=1XKlthyobXdA4yUyjr9gTEVFwYlBIvweC",image("https://drive.google.com/thumbnail?id=1XKlthyobXdA4yUyjr9gTEVFwYlBIvweC"))</f>
        <v/>
      </c>
      <c r="C391" s="24" t="s">
        <v>762</v>
      </c>
      <c r="D391" s="24" t="s">
        <v>763</v>
      </c>
      <c r="E391" s="19">
        <v>2.0</v>
      </c>
      <c r="F391" s="22">
        <v>0.0</v>
      </c>
      <c r="G391" s="22">
        <v>1.0</v>
      </c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 ht="187.5" customHeight="1">
      <c r="A392" s="1">
        <v>391.0</v>
      </c>
      <c r="B392" s="15" t="str">
        <f>hyperlink("https://drive.google.com/uc?export=view&amp;id=1ek8GBB-3kVvmTs8kOjFha2LhDti0V1Sc",image("https://drive.google.com/thumbnail?id=1ek8GBB-3kVvmTs8kOjFha2LhDti0V1Sc"))</f>
        <v/>
      </c>
      <c r="C392" s="12" t="s">
        <v>764</v>
      </c>
      <c r="D392" s="12" t="s">
        <v>765</v>
      </c>
      <c r="E392" s="1">
        <v>0.0</v>
      </c>
      <c r="F392" s="17">
        <v>0.0</v>
      </c>
      <c r="G392" s="17">
        <v>2.0</v>
      </c>
    </row>
    <row r="393" ht="187.5" customHeight="1">
      <c r="A393" s="19">
        <v>392.0</v>
      </c>
      <c r="B393" s="20" t="str">
        <f>hyperlink("https://drive.google.com/uc?export=view&amp;id=1idAzJc-TPKwkww2jNAltZnG8wK2OCXMm",image("https://drive.google.com/thumbnail?id=1idAzJc-TPKwkww2jNAltZnG8wK2OCXMm"))</f>
        <v/>
      </c>
      <c r="C393" s="21" t="s">
        <v>766</v>
      </c>
      <c r="D393" s="21" t="s">
        <v>767</v>
      </c>
      <c r="E393" s="19">
        <v>2.0</v>
      </c>
      <c r="F393" s="22">
        <v>0.0</v>
      </c>
      <c r="G393" s="22">
        <v>1.0</v>
      </c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 ht="187.5" customHeight="1">
      <c r="A394" s="5">
        <v>393.0</v>
      </c>
      <c r="B394" s="6" t="str">
        <f>hyperlink("https://drive.google.com/uc?export=view&amp;id=1Co5BSH0mOoSXy7s906oN8ABJN365HN06",image("https://drive.google.com/thumbnail?id=1Co5BSH0mOoSXy7s906oN8ABJN365HN06"))</f>
        <v/>
      </c>
      <c r="C394" s="7" t="s">
        <v>768</v>
      </c>
      <c r="D394" s="7" t="s">
        <v>769</v>
      </c>
      <c r="E394" s="5">
        <v>0.0</v>
      </c>
      <c r="F394" s="8">
        <v>0.0</v>
      </c>
      <c r="G394" s="8">
        <v>0.0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ht="187.5" customHeight="1">
      <c r="A395" s="5">
        <v>394.0</v>
      </c>
      <c r="B395" s="6" t="str">
        <f>hyperlink("https://drive.google.com/uc?export=view&amp;id=1G0OkaxjvJVnmBLFZyWlkR1B0z_C-aHTX",image("https://drive.google.com/thumbnail?id=1G0OkaxjvJVnmBLFZyWlkR1B0z_C-aHTX"))</f>
        <v/>
      </c>
      <c r="C395" s="7" t="s">
        <v>770</v>
      </c>
      <c r="D395" s="7" t="s">
        <v>771</v>
      </c>
      <c r="E395" s="5">
        <v>0.0</v>
      </c>
      <c r="F395" s="8">
        <v>0.0</v>
      </c>
      <c r="G395" s="8">
        <v>0.0</v>
      </c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87.5" customHeight="1">
      <c r="A396" s="1">
        <v>395.0</v>
      </c>
      <c r="B396" s="15" t="str">
        <f>hyperlink("https://drive.google.com/uc?export=view&amp;id=1dmhYAp9d4V8dQBllmkjGGyENXes9ZAhE",image("https://drive.google.com/thumbnail?id=1dmhYAp9d4V8dQBllmkjGGyENXes9ZAhE"))</f>
        <v/>
      </c>
      <c r="C396" s="16" t="s">
        <v>772</v>
      </c>
      <c r="D396" s="16" t="s">
        <v>773</v>
      </c>
      <c r="E396" s="1">
        <v>2.0</v>
      </c>
      <c r="F396" s="17">
        <v>1.0</v>
      </c>
      <c r="G396" s="17">
        <v>1.0</v>
      </c>
    </row>
    <row r="397" ht="187.5" customHeight="1">
      <c r="A397" s="1">
        <v>396.0</v>
      </c>
      <c r="B397" s="15" t="str">
        <f>hyperlink("https://drive.google.com/uc?export=view&amp;id=10e25yI1Eugdar75P9y4mUmborb205Yn7",image("https://drive.google.com/thumbnail?id=10e25yI1Eugdar75P9y4mUmborb205Yn7"))</f>
        <v/>
      </c>
      <c r="C397" s="16" t="s">
        <v>774</v>
      </c>
      <c r="D397" s="16" t="s">
        <v>775</v>
      </c>
      <c r="E397" s="1">
        <v>2.0</v>
      </c>
      <c r="F397" s="17">
        <v>3.0</v>
      </c>
      <c r="G397" s="17">
        <v>2.0</v>
      </c>
    </row>
    <row r="398" ht="187.5" customHeight="1">
      <c r="A398" s="1">
        <v>397.0</v>
      </c>
      <c r="B398" s="15" t="str">
        <f>hyperlink("https://drive.google.com/uc?export=view&amp;id=1Tiaj3A7VXXW6_mX24I4xu3MNcgz4NwKL",image("https://drive.google.com/thumbnail?id=1Tiaj3A7VXXW6_mX24I4xu3MNcgz4NwKL"))</f>
        <v/>
      </c>
      <c r="C398" s="12" t="s">
        <v>776</v>
      </c>
      <c r="D398" s="12" t="s">
        <v>777</v>
      </c>
      <c r="E398" s="1">
        <v>0.0</v>
      </c>
      <c r="F398" s="17">
        <v>1.0</v>
      </c>
      <c r="G398" s="17">
        <v>0.0</v>
      </c>
    </row>
    <row r="399" ht="187.5" customHeight="1">
      <c r="A399" s="5">
        <v>398.0</v>
      </c>
      <c r="B399" s="6" t="str">
        <f>hyperlink("https://drive.google.com/uc?export=view&amp;id=1HYeMcSrurBsanEorppHLE_v6-jmH91qP",image("https://drive.google.com/thumbnail?id=1HYeMcSrurBsanEorppHLE_v6-jmH91qP"))</f>
        <v/>
      </c>
      <c r="C399" s="7" t="s">
        <v>778</v>
      </c>
      <c r="D399" s="7" t="s">
        <v>779</v>
      </c>
      <c r="E399" s="5">
        <v>0.0</v>
      </c>
      <c r="F399" s="8">
        <v>0.0</v>
      </c>
      <c r="G399" s="8">
        <v>0.0</v>
      </c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87.5" customHeight="1">
      <c r="A400" s="5">
        <v>399.0</v>
      </c>
      <c r="B400" s="6" t="str">
        <f>hyperlink("https://drive.google.com/uc?export=view&amp;id=1Acnxl_3Gys5TaPQTAdgNPL1jFATDGdXB",image("https://drive.google.com/thumbnail?id=1Acnxl_3Gys5TaPQTAdgNPL1jFATDGdXB"))</f>
        <v/>
      </c>
      <c r="C400" s="7" t="s">
        <v>780</v>
      </c>
      <c r="D400" s="7" t="s">
        <v>781</v>
      </c>
      <c r="E400" s="5">
        <v>0.0</v>
      </c>
      <c r="F400" s="8">
        <v>0.0</v>
      </c>
      <c r="G400" s="8">
        <v>0.0</v>
      </c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ht="187.5" customHeight="1">
      <c r="A401" s="5">
        <v>400.0</v>
      </c>
      <c r="B401" s="6" t="str">
        <f>hyperlink("https://drive.google.com/uc?export=view&amp;id=1u88blmyaOH4nO2FWJat09EWUNhZD31QX",image("https://drive.google.com/thumbnail?id=1u88blmyaOH4nO2FWJat09EWUNhZD31QX"))</f>
        <v/>
      </c>
      <c r="C401" s="7" t="s">
        <v>782</v>
      </c>
      <c r="D401" s="7" t="s">
        <v>783</v>
      </c>
      <c r="E401" s="5">
        <v>0.0</v>
      </c>
      <c r="F401" s="8">
        <v>0.0</v>
      </c>
      <c r="G401" s="8">
        <v>0.0</v>
      </c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ht="187.5" customHeight="1">
      <c r="A402" s="5">
        <v>401.0</v>
      </c>
      <c r="B402" s="6" t="str">
        <f>hyperlink("https://drive.google.com/uc?export=view&amp;id=1uCKrc-sUyLj6ux_E2427c5_XC3nqtnu4",image("https://drive.google.com/thumbnail?id=1uCKrc-sUyLj6ux_E2427c5_XC3nqtnu4"))</f>
        <v/>
      </c>
      <c r="C402" s="7" t="s">
        <v>784</v>
      </c>
      <c r="D402" s="7" t="s">
        <v>501</v>
      </c>
      <c r="E402" s="5">
        <v>0.0</v>
      </c>
      <c r="F402" s="8">
        <v>0.0</v>
      </c>
      <c r="G402" s="8">
        <v>0.0</v>
      </c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87.5" customHeight="1">
      <c r="A403" s="1">
        <v>402.0</v>
      </c>
      <c r="B403" s="15" t="str">
        <f>hyperlink("https://drive.google.com/uc?export=view&amp;id=1XsZubQO1vWxtWVUGbFU-oLAtApE91WHU",image("https://drive.google.com/thumbnail?id=1XsZubQO1vWxtWVUGbFU-oLAtApE91WHU"))</f>
        <v/>
      </c>
      <c r="C403" s="16" t="s">
        <v>785</v>
      </c>
      <c r="D403" s="16" t="s">
        <v>786</v>
      </c>
      <c r="E403" s="1">
        <v>0.0</v>
      </c>
      <c r="F403" s="17">
        <v>0.0</v>
      </c>
      <c r="G403" s="17">
        <v>1.0</v>
      </c>
    </row>
    <row r="404" ht="187.5" customHeight="1">
      <c r="A404" s="1">
        <v>403.0</v>
      </c>
      <c r="B404" s="15" t="str">
        <f>hyperlink("https://drive.google.com/uc?export=view&amp;id=18LUqvuwuvyftfnfaK02yjRaycHy3e0HC",image("https://drive.google.com/thumbnail?id=18LUqvuwuvyftfnfaK02yjRaycHy3e0HC"))</f>
        <v/>
      </c>
      <c r="C404" s="16" t="s">
        <v>787</v>
      </c>
      <c r="D404" s="16" t="s">
        <v>788</v>
      </c>
      <c r="E404" s="1">
        <v>0.0</v>
      </c>
      <c r="F404" s="17">
        <v>1.0</v>
      </c>
      <c r="G404" s="22">
        <v>0.0</v>
      </c>
    </row>
    <row r="405" ht="187.5" customHeight="1">
      <c r="A405" s="5">
        <v>404.0</v>
      </c>
      <c r="B405" s="6" t="str">
        <f>hyperlink("https://drive.google.com/uc?export=view&amp;id=1gWb9Za6PCcjDs-tMYZCE07md4TeoValu",image("https://drive.google.com/thumbnail?id=1gWb9Za6PCcjDs-tMYZCE07md4TeoValu"))</f>
        <v/>
      </c>
      <c r="C405" s="18" t="s">
        <v>789</v>
      </c>
      <c r="D405" s="18" t="s">
        <v>790</v>
      </c>
      <c r="E405" s="5">
        <v>1.0</v>
      </c>
      <c r="F405" s="8">
        <v>1.0</v>
      </c>
      <c r="G405" s="8">
        <v>1.0</v>
      </c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ht="187.5" customHeight="1">
      <c r="A406" s="5">
        <v>405.0</v>
      </c>
      <c r="B406" s="6" t="str">
        <f>hyperlink("https://drive.google.com/uc?export=view&amp;id=1r8q-58NkqfgvrNbEJYemLVuygJEYAqWs",image("https://drive.google.com/thumbnail?id=1r8q-58NkqfgvrNbEJYemLVuygJEYAqWs"))</f>
        <v/>
      </c>
      <c r="C406" s="7" t="s">
        <v>791</v>
      </c>
      <c r="D406" s="7" t="s">
        <v>193</v>
      </c>
      <c r="E406" s="5">
        <v>0.0</v>
      </c>
      <c r="F406" s="8">
        <v>0.0</v>
      </c>
      <c r="G406" s="8">
        <v>0.0</v>
      </c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ht="187.5" customHeight="1">
      <c r="A407" s="19">
        <v>406.0</v>
      </c>
      <c r="B407" s="20" t="str">
        <f>hyperlink("https://drive.google.com/uc?export=view&amp;id=1_PbqtPNQGmYIkUe9FsJ7RO6Mv6V6xzth",image("https://drive.google.com/thumbnail?id=1_PbqtPNQGmYIkUe9FsJ7RO6Mv6V6xzth"))</f>
        <v/>
      </c>
      <c r="C407" s="24" t="s">
        <v>792</v>
      </c>
      <c r="D407" s="24" t="s">
        <v>481</v>
      </c>
      <c r="E407" s="19">
        <v>2.0</v>
      </c>
      <c r="F407" s="22">
        <v>3.0</v>
      </c>
      <c r="G407" s="22">
        <v>1.0</v>
      </c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 ht="187.5" customHeight="1">
      <c r="A408" s="1">
        <v>407.0</v>
      </c>
      <c r="B408" s="15" t="str">
        <f>hyperlink("https://drive.google.com/uc?export=view&amp;id=1ePripdwjmtZVcEETrIdRaQ0sMKqX7NEg",image("https://drive.google.com/thumbnail?id=1ePripdwjmtZVcEETrIdRaQ0sMKqX7NEg"))</f>
        <v/>
      </c>
      <c r="C408" s="16" t="s">
        <v>793</v>
      </c>
      <c r="D408" s="16" t="s">
        <v>794</v>
      </c>
      <c r="E408" s="1">
        <v>1.0</v>
      </c>
      <c r="F408" s="17">
        <v>0.0</v>
      </c>
      <c r="G408" s="17">
        <v>1.0</v>
      </c>
    </row>
    <row r="409" ht="187.5" customHeight="1">
      <c r="A409" s="19">
        <v>408.0</v>
      </c>
      <c r="B409" s="20" t="str">
        <f>hyperlink("https://drive.google.com/uc?export=view&amp;id=1HdmQSJK9d-wX_p6v18moT0UVdVuOp2YO",image("https://drive.google.com/thumbnail?id=1HdmQSJK9d-wX_p6v18moT0UVdVuOp2YO"))</f>
        <v/>
      </c>
      <c r="C409" s="24" t="s">
        <v>795</v>
      </c>
      <c r="D409" s="24" t="s">
        <v>796</v>
      </c>
      <c r="E409" s="19">
        <v>3.0</v>
      </c>
      <c r="F409" s="22">
        <v>0.0</v>
      </c>
      <c r="G409" s="22">
        <v>1.0</v>
      </c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 ht="187.5" customHeight="1">
      <c r="A410" s="1">
        <v>409.0</v>
      </c>
      <c r="B410" s="15" t="str">
        <f>hyperlink("https://drive.google.com/uc?export=view&amp;id=1M54BQqrD_fKBBkXSg8RaAg8MI_4LSDhM",image("https://drive.google.com/thumbnail?id=1M54BQqrD_fKBBkXSg8RaAg8MI_4LSDhM"))</f>
        <v/>
      </c>
      <c r="C410" s="16" t="s">
        <v>797</v>
      </c>
      <c r="D410" s="16" t="s">
        <v>798</v>
      </c>
      <c r="E410" s="1">
        <v>3.0</v>
      </c>
      <c r="F410" s="17">
        <v>3.0</v>
      </c>
      <c r="G410" s="17">
        <v>2.0</v>
      </c>
    </row>
    <row r="411" ht="187.5" customHeight="1">
      <c r="A411" s="1">
        <v>410.0</v>
      </c>
      <c r="B411" s="15" t="str">
        <f>hyperlink("https://drive.google.com/uc?export=view&amp;id=1T_viTAMSv79gQ-9MF-CrvC7RCAhOCgxb",image("https://drive.google.com/thumbnail?id=1T_viTAMSv79gQ-9MF-CrvC7RCAhOCgxb"))</f>
        <v/>
      </c>
      <c r="C411" s="16" t="s">
        <v>799</v>
      </c>
      <c r="D411" s="16" t="s">
        <v>219</v>
      </c>
      <c r="E411" s="1">
        <v>2.0</v>
      </c>
      <c r="F411" s="17">
        <v>2.0</v>
      </c>
      <c r="G411" s="17">
        <v>0.0</v>
      </c>
    </row>
    <row r="412" ht="187.5" customHeight="1">
      <c r="A412" s="1">
        <v>411.0</v>
      </c>
      <c r="B412" s="15" t="str">
        <f>hyperlink("https://drive.google.com/uc?export=view&amp;id=1AobgLcz3RQND2MU_H27S6786RG0qEkre",image("https://drive.google.com/thumbnail?id=1AobgLcz3RQND2MU_H27S6786RG0qEkre"))</f>
        <v/>
      </c>
      <c r="C412" s="12" t="s">
        <v>800</v>
      </c>
      <c r="D412" s="12" t="s">
        <v>801</v>
      </c>
      <c r="E412" s="1">
        <v>2.0</v>
      </c>
      <c r="F412" s="17">
        <v>2.0</v>
      </c>
      <c r="G412" s="17">
        <v>1.0</v>
      </c>
    </row>
    <row r="413" ht="187.5" customHeight="1">
      <c r="A413" s="5">
        <v>412.0</v>
      </c>
      <c r="B413" s="6" t="str">
        <f>hyperlink("https://drive.google.com/uc?export=view&amp;id=1OrlyWpUr0Cpv5cgUZ9XUP8Mby2kkwGIj",image("https://drive.google.com/thumbnail?id=1OrlyWpUr0Cpv5cgUZ9XUP8Mby2kkwGIj"))</f>
        <v/>
      </c>
      <c r="C413" s="7" t="s">
        <v>802</v>
      </c>
      <c r="D413" s="7" t="s">
        <v>243</v>
      </c>
      <c r="E413" s="5">
        <v>0.0</v>
      </c>
      <c r="F413" s="8">
        <v>0.0</v>
      </c>
      <c r="G413" s="8">
        <v>0.0</v>
      </c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87.5" customHeight="1">
      <c r="A414" s="5">
        <v>413.0</v>
      </c>
      <c r="B414" s="6" t="str">
        <f>hyperlink("https://drive.google.com/uc?export=view&amp;id=1z3SslET8NK-LH9grEKwRFmC5QtsRXD7j",image("https://drive.google.com/thumbnail?id=1z3SslET8NK-LH9grEKwRFmC5QtsRXD7j"))</f>
        <v/>
      </c>
      <c r="C414" s="7" t="s">
        <v>803</v>
      </c>
      <c r="D414" s="7" t="s">
        <v>804</v>
      </c>
      <c r="E414" s="5">
        <v>0.0</v>
      </c>
      <c r="F414" s="8">
        <v>0.0</v>
      </c>
      <c r="G414" s="8">
        <v>0.0</v>
      </c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ht="187.5" customHeight="1">
      <c r="A415" s="19">
        <v>414.0</v>
      </c>
      <c r="B415" s="20" t="str">
        <f>hyperlink("https://drive.google.com/uc?export=view&amp;id=1qNq0eTmxm9kz7bt0zj2UiRjUrQv-44fc",image("https://drive.google.com/thumbnail?id=1qNq0eTmxm9kz7bt0zj2UiRjUrQv-44fc"))</f>
        <v/>
      </c>
      <c r="C415" s="24" t="s">
        <v>805</v>
      </c>
      <c r="D415" s="24" t="s">
        <v>806</v>
      </c>
      <c r="E415" s="19">
        <v>2.0</v>
      </c>
      <c r="F415" s="22">
        <v>0.0</v>
      </c>
      <c r="G415" s="22">
        <v>1.0</v>
      </c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 ht="187.5" customHeight="1">
      <c r="A416" s="1">
        <v>415.0</v>
      </c>
      <c r="B416" s="15" t="str">
        <f>hyperlink("https://drive.google.com/uc?export=view&amp;id=1QOKbYyC5zTx1fHzvXPMP3lBiynT7Q1WQ",image("https://drive.google.com/thumbnail?id=1QOKbYyC5zTx1fHzvXPMP3lBiynT7Q1WQ"))</f>
        <v/>
      </c>
      <c r="C416" s="12" t="s">
        <v>807</v>
      </c>
      <c r="D416" s="12" t="s">
        <v>808</v>
      </c>
      <c r="E416" s="1">
        <v>0.0</v>
      </c>
      <c r="F416" s="17">
        <v>0.0</v>
      </c>
      <c r="G416" s="17">
        <v>1.0</v>
      </c>
    </row>
    <row r="417" ht="187.5" customHeight="1">
      <c r="A417" s="5">
        <v>416.0</v>
      </c>
      <c r="B417" s="6" t="str">
        <f>hyperlink("https://drive.google.com/uc?export=view&amp;id=1OcLBhk0EtnfReyKFEB4LS-Yb8y2EUg8H",image("https://drive.google.com/thumbnail?id=1OcLBhk0EtnfReyKFEB4LS-Yb8y2EUg8H"))</f>
        <v/>
      </c>
      <c r="C417" s="7" t="s">
        <v>809</v>
      </c>
      <c r="D417" s="7" t="s">
        <v>810</v>
      </c>
      <c r="E417" s="5">
        <v>0.0</v>
      </c>
      <c r="F417" s="8">
        <v>0.0</v>
      </c>
      <c r="G417" s="8">
        <v>0.0</v>
      </c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ht="187.5" customHeight="1">
      <c r="A418" s="1">
        <v>417.0</v>
      </c>
      <c r="B418" s="15" t="str">
        <f>hyperlink("https://drive.google.com/uc?export=view&amp;id=1dQve0H8XFTMU085nfc81Qn3WtwY9O-JX",image("https://drive.google.com/thumbnail?id=1dQve0H8XFTMU085nfc81Qn3WtwY9O-JX"))</f>
        <v/>
      </c>
      <c r="C418" s="16" t="s">
        <v>811</v>
      </c>
      <c r="D418" s="16" t="s">
        <v>812</v>
      </c>
      <c r="E418" s="1">
        <v>2.0</v>
      </c>
      <c r="F418" s="17">
        <v>1.0</v>
      </c>
      <c r="G418" s="17">
        <v>1.0</v>
      </c>
    </row>
    <row r="419" ht="187.5" customHeight="1">
      <c r="A419" s="1">
        <v>418.0</v>
      </c>
      <c r="B419" s="15" t="str">
        <f>hyperlink("https://drive.google.com/uc?export=view&amp;id=1HxEBIwTvJHdoGDUBgBDjLK1rbek1PEaQ",image("https://drive.google.com/thumbnail?id=1HxEBIwTvJHdoGDUBgBDjLK1rbek1PEaQ"))</f>
        <v/>
      </c>
      <c r="C419" s="16" t="s">
        <v>813</v>
      </c>
      <c r="D419" s="16" t="s">
        <v>219</v>
      </c>
      <c r="E419" s="1">
        <v>2.0</v>
      </c>
      <c r="F419" s="17">
        <v>1.0</v>
      </c>
      <c r="G419" s="17">
        <v>2.0</v>
      </c>
    </row>
    <row r="420" ht="187.5" customHeight="1">
      <c r="A420" s="5">
        <v>419.0</v>
      </c>
      <c r="B420" s="6" t="str">
        <f>hyperlink("https://drive.google.com/uc?export=view&amp;id=1b70g91brnpsJhxUVCZOvvNi9ztTFNPWa",image("https://drive.google.com/thumbnail?id=1b70g91brnpsJhxUVCZOvvNi9ztTFNPWa"))</f>
        <v/>
      </c>
      <c r="C420" s="7" t="s">
        <v>814</v>
      </c>
      <c r="D420" s="7" t="s">
        <v>815</v>
      </c>
      <c r="E420" s="5">
        <v>0.0</v>
      </c>
      <c r="F420" s="8">
        <v>0.0</v>
      </c>
      <c r="G420" s="8">
        <v>0.0</v>
      </c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ht="187.5" customHeight="1">
      <c r="A421" s="1">
        <v>420.0</v>
      </c>
      <c r="B421" s="15" t="str">
        <f>hyperlink("https://drive.google.com/uc?export=view&amp;id=10cKt7BTdTyO-vzyAgs0nzRKhhBjjUJJQ",image("https://drive.google.com/thumbnail?id=10cKt7BTdTyO-vzyAgs0nzRKhhBjjUJJQ"))</f>
        <v/>
      </c>
      <c r="C421" s="12" t="s">
        <v>816</v>
      </c>
      <c r="D421" s="12" t="s">
        <v>817</v>
      </c>
      <c r="E421" s="1">
        <v>0.0</v>
      </c>
      <c r="F421" s="17">
        <v>1.0</v>
      </c>
      <c r="G421" s="17">
        <v>1.0</v>
      </c>
    </row>
    <row r="422" ht="187.5" customHeight="1">
      <c r="A422" s="1">
        <v>421.0</v>
      </c>
      <c r="B422" s="15" t="str">
        <f>hyperlink("https://drive.google.com/uc?export=view&amp;id=18CXXNTlGLIe4g-OdLOaQ29tuL0HFsnI4",image("https://drive.google.com/thumbnail?id=18CXXNTlGLIe4g-OdLOaQ29tuL0HFsnI4"))</f>
        <v/>
      </c>
      <c r="C422" s="16" t="s">
        <v>818</v>
      </c>
      <c r="D422" s="16" t="s">
        <v>819</v>
      </c>
      <c r="E422" s="1">
        <v>1.0</v>
      </c>
      <c r="F422" s="17">
        <v>3.0</v>
      </c>
      <c r="G422" s="17">
        <v>1.0</v>
      </c>
    </row>
    <row r="423" ht="187.5" customHeight="1">
      <c r="A423" s="1">
        <v>422.0</v>
      </c>
      <c r="B423" s="15" t="str">
        <f>hyperlink("https://drive.google.com/uc?export=view&amp;id=1kh51p_7mUL7nfgtG8FI3GAycX9Xapi1v",image("https://drive.google.com/thumbnail?id=1kh51p_7mUL7nfgtG8FI3GAycX9Xapi1v"))</f>
        <v/>
      </c>
      <c r="C423" s="16" t="s">
        <v>820</v>
      </c>
      <c r="D423" s="16" t="s">
        <v>821</v>
      </c>
      <c r="E423" s="1">
        <v>2.0</v>
      </c>
      <c r="F423" s="17">
        <v>3.0</v>
      </c>
      <c r="G423" s="17">
        <v>2.0</v>
      </c>
    </row>
    <row r="424" ht="187.5" customHeight="1">
      <c r="A424" s="1">
        <v>423.0</v>
      </c>
      <c r="B424" s="15" t="str">
        <f>hyperlink("https://drive.google.com/uc?export=view&amp;id=1EukoYSH9WtWYgqNnypScLpube07HLgql",image("https://drive.google.com/thumbnail?id=1EukoYSH9WtWYgqNnypScLpube07HLgql"))</f>
        <v/>
      </c>
      <c r="C424" s="12" t="s">
        <v>822</v>
      </c>
      <c r="D424" s="12" t="s">
        <v>823</v>
      </c>
      <c r="E424" s="1">
        <v>0.0</v>
      </c>
      <c r="F424" s="17">
        <v>0.0</v>
      </c>
      <c r="G424" s="17">
        <v>1.0</v>
      </c>
    </row>
    <row r="425" ht="187.5" customHeight="1">
      <c r="A425" s="1">
        <v>424.0</v>
      </c>
      <c r="B425" s="15" t="str">
        <f>hyperlink("https://drive.google.com/uc?export=view&amp;id=199O7Vt3wk684-TTYq8cGqTuA5d3PgFND",image("https://drive.google.com/thumbnail?id=199O7Vt3wk684-TTYq8cGqTuA5d3PgFND"))</f>
        <v/>
      </c>
      <c r="C425" s="16" t="s">
        <v>824</v>
      </c>
      <c r="D425" s="16" t="s">
        <v>825</v>
      </c>
      <c r="E425" s="1">
        <v>2.0</v>
      </c>
      <c r="F425" s="17">
        <v>3.0</v>
      </c>
      <c r="G425" s="17">
        <v>2.0</v>
      </c>
    </row>
    <row r="426" ht="187.5" customHeight="1">
      <c r="A426" s="1">
        <v>425.0</v>
      </c>
      <c r="B426" s="15" t="str">
        <f>hyperlink("https://drive.google.com/uc?export=view&amp;id=1SQ48eAJyFTies3Qsy3rI_6ie_9udAKE9",image("https://drive.google.com/thumbnail?id=1SQ48eAJyFTies3Qsy3rI_6ie_9udAKE9"))</f>
        <v/>
      </c>
      <c r="C426" s="16" t="s">
        <v>826</v>
      </c>
      <c r="D426" s="16" t="s">
        <v>827</v>
      </c>
      <c r="E426" s="1">
        <v>2.0</v>
      </c>
      <c r="F426" s="17">
        <v>1.0</v>
      </c>
      <c r="G426" s="17">
        <v>2.0</v>
      </c>
    </row>
    <row r="427" ht="187.5" customHeight="1">
      <c r="A427" s="5">
        <v>426.0</v>
      </c>
      <c r="B427" s="6" t="str">
        <f>hyperlink("https://drive.google.com/uc?export=view&amp;id=1B-O5npIfhtOwUDToWNuOYY7Cz2Juj_ia",image("https://drive.google.com/thumbnail?id=1B-O5npIfhtOwUDToWNuOYY7Cz2Juj_ia"))</f>
        <v/>
      </c>
      <c r="C427" s="7" t="s">
        <v>828</v>
      </c>
      <c r="D427" s="7" t="s">
        <v>829</v>
      </c>
      <c r="E427" s="5">
        <v>0.0</v>
      </c>
      <c r="F427" s="8">
        <v>0.0</v>
      </c>
      <c r="G427" s="8">
        <v>0.0</v>
      </c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ht="187.5" customHeight="1">
      <c r="A428" s="5">
        <v>427.0</v>
      </c>
      <c r="B428" s="6" t="str">
        <f>hyperlink("https://drive.google.com/uc?export=view&amp;id=1O4R7fenzS00S4bU3rY_JCJG3XflnwIdv",image("https://drive.google.com/thumbnail?id=1O4R7fenzS00S4bU3rY_JCJG3XflnwIdv"))</f>
        <v/>
      </c>
      <c r="C428" s="7" t="s">
        <v>830</v>
      </c>
      <c r="D428" s="7" t="s">
        <v>831</v>
      </c>
      <c r="E428" s="5">
        <v>0.0</v>
      </c>
      <c r="F428" s="8">
        <v>0.0</v>
      </c>
      <c r="G428" s="8">
        <v>0.0</v>
      </c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ht="187.5" customHeight="1">
      <c r="A429" s="1">
        <v>428.0</v>
      </c>
      <c r="B429" s="15" t="str">
        <f>hyperlink("https://drive.google.com/uc?export=view&amp;id=1KdrlT1gS7KI5kM4KowHkvLkxzbVV1rlT",image("https://drive.google.com/thumbnail?id=1KdrlT1gS7KI5kM4KowHkvLkxzbVV1rlT"))</f>
        <v/>
      </c>
      <c r="C429" s="12" t="s">
        <v>832</v>
      </c>
      <c r="D429" s="12" t="s">
        <v>833</v>
      </c>
      <c r="E429" s="1">
        <v>0.0</v>
      </c>
      <c r="F429" s="17">
        <v>0.0</v>
      </c>
      <c r="G429" s="17">
        <v>1.0</v>
      </c>
    </row>
    <row r="430" ht="187.5" customHeight="1">
      <c r="A430" s="5">
        <v>429.0</v>
      </c>
      <c r="B430" s="6" t="str">
        <f>hyperlink("https://drive.google.com/uc?export=view&amp;id=1kEIvJAuwBHfix4ynpG6KjHEtFiogwAdM",image("https://drive.google.com/thumbnail?id=1kEIvJAuwBHfix4ynpG6KjHEtFiogwAdM"))</f>
        <v/>
      </c>
      <c r="C430" s="7" t="s">
        <v>834</v>
      </c>
      <c r="D430" s="7" t="s">
        <v>835</v>
      </c>
      <c r="E430" s="5">
        <v>0.0</v>
      </c>
      <c r="F430" s="8">
        <v>0.0</v>
      </c>
      <c r="G430" s="8">
        <v>0.0</v>
      </c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ht="187.5" customHeight="1">
      <c r="A431" s="5">
        <v>430.0</v>
      </c>
      <c r="B431" s="6" t="str">
        <f>hyperlink("https://drive.google.com/uc?export=view&amp;id=18bniOnSexXpSwh6O7l8eLvLEToOFb86h",image("https://drive.google.com/thumbnail?id=18bniOnSexXpSwh6O7l8eLvLEToOFb86h"))</f>
        <v/>
      </c>
      <c r="C431" s="7" t="s">
        <v>836</v>
      </c>
      <c r="D431" s="7" t="s">
        <v>837</v>
      </c>
      <c r="E431" s="5">
        <v>0.0</v>
      </c>
      <c r="F431" s="8">
        <v>0.0</v>
      </c>
      <c r="G431" s="8">
        <v>0.0</v>
      </c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ht="187.5" customHeight="1">
      <c r="A432" s="5">
        <v>431.0</v>
      </c>
      <c r="B432" s="6" t="str">
        <f>hyperlink("https://drive.google.com/uc?export=view&amp;id=1O9vJclKKbFLCmN8ZoHVqLF9-apz3mTve",image("https://drive.google.com/thumbnail?id=1O9vJclKKbFLCmN8ZoHVqLF9-apz3mTve"))</f>
        <v/>
      </c>
      <c r="C432" s="7" t="s">
        <v>838</v>
      </c>
      <c r="D432" s="7" t="s">
        <v>831</v>
      </c>
      <c r="E432" s="5">
        <v>0.0</v>
      </c>
      <c r="F432" s="8">
        <v>0.0</v>
      </c>
      <c r="G432" s="8">
        <v>0.0</v>
      </c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ht="187.5" customHeight="1">
      <c r="A433" s="1">
        <v>432.0</v>
      </c>
      <c r="B433" s="15" t="str">
        <f>hyperlink("https://drive.google.com/uc?export=view&amp;id=1cLdYqy9QQHlWhuzwXhm8__gtrcbgjfgf",image("https://drive.google.com/thumbnail?id=1cLdYqy9QQHlWhuzwXhm8__gtrcbgjfgf"))</f>
        <v/>
      </c>
      <c r="C433" s="16" t="s">
        <v>839</v>
      </c>
      <c r="D433" s="16" t="s">
        <v>840</v>
      </c>
      <c r="E433" s="1">
        <v>0.0</v>
      </c>
      <c r="F433" s="17">
        <v>0.0</v>
      </c>
      <c r="G433" s="17">
        <v>1.0</v>
      </c>
    </row>
    <row r="434" ht="187.5" customHeight="1">
      <c r="A434" s="5">
        <v>433.0</v>
      </c>
      <c r="B434" s="6" t="str">
        <f>hyperlink("https://drive.google.com/uc?export=view&amp;id=1FuD_vdoFyMCr3ed53tDtw-dEr_a379iI",image("https://drive.google.com/thumbnail?id=1FuD_vdoFyMCr3ed53tDtw-dEr_a379iI"))</f>
        <v/>
      </c>
      <c r="C434" s="7" t="s">
        <v>841</v>
      </c>
      <c r="D434" s="7" t="s">
        <v>842</v>
      </c>
      <c r="E434" s="5">
        <v>0.0</v>
      </c>
      <c r="F434" s="8">
        <v>0.0</v>
      </c>
      <c r="G434" s="8">
        <v>0.0</v>
      </c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ht="187.5" customHeight="1">
      <c r="A435" s="5">
        <v>434.0</v>
      </c>
      <c r="B435" s="6" t="str">
        <f>hyperlink("https://drive.google.com/uc?export=view&amp;id=1Rt3pA0vUVHiB1jQ7ba_T2cCt_KxeUfob",image("https://drive.google.com/thumbnail?id=1Rt3pA0vUVHiB1jQ7ba_T2cCt_KxeUfob"))</f>
        <v/>
      </c>
      <c r="C435" s="7" t="s">
        <v>843</v>
      </c>
      <c r="D435" s="7" t="s">
        <v>844</v>
      </c>
      <c r="E435" s="5">
        <v>0.0</v>
      </c>
      <c r="F435" s="8">
        <v>0.0</v>
      </c>
      <c r="G435" s="8">
        <v>0.0</v>
      </c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ht="187.5" customHeight="1">
      <c r="A436" s="5">
        <v>435.0</v>
      </c>
      <c r="B436" s="6" t="str">
        <f>hyperlink("https://drive.google.com/uc?export=view&amp;id=1c5tXvQ7Pf1SMYUM7Nwwi-yrAGZOQBQfF",image("https://drive.google.com/thumbnail?id=1c5tXvQ7Pf1SMYUM7Nwwi-yrAGZOQBQfF"))</f>
        <v/>
      </c>
      <c r="C436" s="7" t="s">
        <v>845</v>
      </c>
      <c r="D436" s="7" t="s">
        <v>501</v>
      </c>
      <c r="E436" s="5">
        <v>0.0</v>
      </c>
      <c r="F436" s="8">
        <v>0.0</v>
      </c>
      <c r="G436" s="8">
        <v>0.0</v>
      </c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87.5" customHeight="1">
      <c r="A437" s="5">
        <v>436.0</v>
      </c>
      <c r="B437" s="6" t="str">
        <f>hyperlink("https://drive.google.com/uc?export=view&amp;id=16f8w4AkKRnG2ZqgpyyIuBAZRQOFQSwUf",image("https://drive.google.com/thumbnail?id=16f8w4AkKRnG2ZqgpyyIuBAZRQOFQSwUf"))</f>
        <v/>
      </c>
      <c r="C437" s="7" t="s">
        <v>846</v>
      </c>
      <c r="D437" s="7" t="s">
        <v>847</v>
      </c>
      <c r="E437" s="5">
        <v>0.0</v>
      </c>
      <c r="F437" s="8">
        <v>0.0</v>
      </c>
      <c r="G437" s="8">
        <v>0.0</v>
      </c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ht="187.5" customHeight="1">
      <c r="A438" s="5">
        <v>437.0</v>
      </c>
      <c r="B438" s="6" t="str">
        <f>hyperlink("https://drive.google.com/uc?export=view&amp;id=14QBA9sN8TI7fhfNs2GAK5ZNp7sEDePcX",image("https://drive.google.com/thumbnail?id=14QBA9sN8TI7fhfNs2GAK5ZNp7sEDePcX"))</f>
        <v/>
      </c>
      <c r="C438" s="7" t="s">
        <v>848</v>
      </c>
      <c r="D438" s="7" t="s">
        <v>849</v>
      </c>
      <c r="E438" s="5">
        <v>0.0</v>
      </c>
      <c r="F438" s="8">
        <v>0.0</v>
      </c>
      <c r="G438" s="8">
        <v>0.0</v>
      </c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ht="187.5" customHeight="1">
      <c r="A439" s="1">
        <v>438.0</v>
      </c>
      <c r="B439" s="15" t="str">
        <f>hyperlink("https://drive.google.com/uc?export=view&amp;id=1d0I2Ks_566JCVJgbLvgVnlcaDQC-SvM0",image("https://drive.google.com/thumbnail?id=1d0I2Ks_566JCVJgbLvgVnlcaDQC-SvM0"))</f>
        <v/>
      </c>
      <c r="C439" s="16" t="s">
        <v>850</v>
      </c>
      <c r="D439" s="16" t="s">
        <v>851</v>
      </c>
      <c r="E439" s="1">
        <v>2.0</v>
      </c>
      <c r="F439" s="17">
        <v>0.0</v>
      </c>
      <c r="G439" s="17">
        <v>2.0</v>
      </c>
    </row>
    <row r="440" ht="187.5" customHeight="1">
      <c r="A440" s="5">
        <v>439.0</v>
      </c>
      <c r="B440" s="6" t="str">
        <f>hyperlink("https://drive.google.com/uc?export=view&amp;id=1brSTMhZqwSqqXbcRNk9or7dbHaneM8y-",image("https://drive.google.com/thumbnail?id=1brSTMhZqwSqqXbcRNk9or7dbHaneM8y-"))</f>
        <v/>
      </c>
      <c r="C440" s="18" t="s">
        <v>852</v>
      </c>
      <c r="D440" s="18" t="s">
        <v>853</v>
      </c>
      <c r="E440" s="5">
        <v>1.0</v>
      </c>
      <c r="F440" s="8">
        <v>1.0</v>
      </c>
      <c r="G440" s="8">
        <v>1.0</v>
      </c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ht="187.5" customHeight="1">
      <c r="A441" s="1">
        <v>440.0</v>
      </c>
      <c r="B441" s="15" t="str">
        <f>hyperlink("https://drive.google.com/uc?export=view&amp;id=1daKzbY4ImOWprv_99nt0Oy5ZD8BWOBCk",image("https://drive.google.com/thumbnail?id=1daKzbY4ImOWprv_99nt0Oy5ZD8BWOBCk"))</f>
        <v/>
      </c>
      <c r="C441" s="16" t="s">
        <v>854</v>
      </c>
      <c r="D441" s="16" t="s">
        <v>855</v>
      </c>
      <c r="E441" s="1">
        <v>1.0</v>
      </c>
      <c r="F441" s="17">
        <v>0.0</v>
      </c>
      <c r="G441" s="17">
        <v>1.0</v>
      </c>
    </row>
    <row r="442" ht="187.5" customHeight="1">
      <c r="A442" s="1">
        <v>441.0</v>
      </c>
      <c r="B442" s="15" t="str">
        <f>hyperlink("https://drive.google.com/uc?export=view&amp;id=1SMvv5vVNcSKAwt0eYFjcJTfwKXhJR2Bm",image("https://drive.google.com/thumbnail?id=1SMvv5vVNcSKAwt0eYFjcJTfwKXhJR2Bm"))</f>
        <v/>
      </c>
      <c r="C442" s="12" t="s">
        <v>856</v>
      </c>
      <c r="D442" s="12" t="s">
        <v>857</v>
      </c>
      <c r="E442" s="1">
        <v>1.0</v>
      </c>
      <c r="F442" s="17">
        <v>2.0</v>
      </c>
      <c r="G442" s="17">
        <v>1.0</v>
      </c>
    </row>
    <row r="443" ht="187.5" customHeight="1">
      <c r="A443" s="5">
        <v>442.0</v>
      </c>
      <c r="B443" s="6" t="str">
        <f>hyperlink("https://drive.google.com/uc?export=view&amp;id=1DlyfPw7DjqeyEVHzisbKgv6_K9Fv6KOA",image("https://drive.google.com/thumbnail?id=1DlyfPw7DjqeyEVHzisbKgv6_K9Fv6KOA"))</f>
        <v/>
      </c>
      <c r="C443" s="7" t="s">
        <v>858</v>
      </c>
      <c r="D443" s="7" t="s">
        <v>859</v>
      </c>
      <c r="E443" s="5">
        <v>0.0</v>
      </c>
      <c r="F443" s="8">
        <v>0.0</v>
      </c>
      <c r="G443" s="8">
        <v>0.0</v>
      </c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ht="187.5" customHeight="1">
      <c r="A444" s="5">
        <v>443.0</v>
      </c>
      <c r="B444" s="6" t="str">
        <f>hyperlink("https://drive.google.com/uc?export=view&amp;id=1mjH5m0qnIDc_utDCx8qPlNvQIN2oFI3s",image("https://drive.google.com/thumbnail?id=1mjH5m0qnIDc_utDCx8qPlNvQIN2oFI3s"))</f>
        <v/>
      </c>
      <c r="C444" s="7" t="s">
        <v>860</v>
      </c>
      <c r="D444" s="7" t="s">
        <v>861</v>
      </c>
      <c r="E444" s="5">
        <v>0.0</v>
      </c>
      <c r="F444" s="8">
        <v>0.0</v>
      </c>
      <c r="G444" s="8">
        <v>0.0</v>
      </c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87.5" customHeight="1">
      <c r="A445" s="5">
        <v>444.0</v>
      </c>
      <c r="B445" s="6" t="str">
        <f>hyperlink("https://drive.google.com/uc?export=view&amp;id=1pPZn0zSPQ7VUGyZQ6YdIW1t8SQdgguyC",image("https://drive.google.com/thumbnail?id=1pPZn0zSPQ7VUGyZQ6YdIW1t8SQdgguyC"))</f>
        <v/>
      </c>
      <c r="C445" s="7" t="s">
        <v>862</v>
      </c>
      <c r="D445" s="7" t="s">
        <v>74</v>
      </c>
      <c r="E445" s="5">
        <v>0.0</v>
      </c>
      <c r="F445" s="8">
        <v>0.0</v>
      </c>
      <c r="G445" s="8">
        <v>0.0</v>
      </c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ht="187.5" customHeight="1">
      <c r="A446" s="10">
        <v>445.0</v>
      </c>
      <c r="B446" s="11" t="str">
        <f>hyperlink("https://drive.google.com/uc?export=view&amp;id=1UaQVkalM4UrhYzXHxzT7bg7zQ52QPav0",image("https://drive.google.com/thumbnail?id=1UaQVkalM4UrhYzXHxzT7bg7zQ52QPav0"))</f>
        <v/>
      </c>
      <c r="C446" s="16" t="s">
        <v>863</v>
      </c>
      <c r="D446" s="16" t="s">
        <v>657</v>
      </c>
      <c r="E446" s="10">
        <v>1.0</v>
      </c>
      <c r="F446" s="13">
        <v>0.0</v>
      </c>
      <c r="G446" s="13">
        <v>1.0</v>
      </c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ht="187.5" customHeight="1">
      <c r="A447" s="5">
        <v>446.0</v>
      </c>
      <c r="B447" s="6" t="str">
        <f>hyperlink("https://drive.google.com/uc?export=view&amp;id=1CGe3HZ4Pq5eyik0k2ZNas9Z87MiPt4UM",image("https://drive.google.com/thumbnail?id=1CGe3HZ4Pq5eyik0k2ZNas9Z87MiPt4UM"))</f>
        <v/>
      </c>
      <c r="C447" s="7" t="s">
        <v>864</v>
      </c>
      <c r="D447" s="7" t="s">
        <v>865</v>
      </c>
      <c r="E447" s="5">
        <v>0.0</v>
      </c>
      <c r="F447" s="8">
        <v>0.0</v>
      </c>
      <c r="G447" s="8">
        <v>0.0</v>
      </c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ht="187.5" customHeight="1">
      <c r="A448" s="1">
        <v>447.0</v>
      </c>
      <c r="B448" s="15" t="str">
        <f>hyperlink("https://drive.google.com/uc?export=view&amp;id=1achrxefsI-l_J4D_Ff93ZVQ9zGAkYjbU",image("https://drive.google.com/thumbnail?id=1achrxefsI-l_J4D_Ff93ZVQ9zGAkYjbU"))</f>
        <v/>
      </c>
      <c r="C448" s="16" t="s">
        <v>866</v>
      </c>
      <c r="D448" s="16" t="s">
        <v>867</v>
      </c>
      <c r="E448" s="1">
        <v>2.0</v>
      </c>
      <c r="F448" s="17">
        <v>3.0</v>
      </c>
      <c r="G448" s="17">
        <v>3.0</v>
      </c>
    </row>
    <row r="449" ht="187.5" customHeight="1">
      <c r="A449" s="1">
        <v>448.0</v>
      </c>
      <c r="B449" s="15" t="str">
        <f>hyperlink("https://drive.google.com/uc?export=view&amp;id=1rtzUelqtXDJqFH2YM3kkxbfVjMuW2Lcy",image("https://drive.google.com/thumbnail?id=1rtzUelqtXDJqFH2YM3kkxbfVjMuW2Lcy"))</f>
        <v/>
      </c>
      <c r="C449" s="12" t="s">
        <v>868</v>
      </c>
      <c r="D449" s="12" t="s">
        <v>869</v>
      </c>
      <c r="E449" s="1">
        <v>0.0</v>
      </c>
      <c r="F449" s="17">
        <v>0.0</v>
      </c>
      <c r="G449" s="17">
        <v>1.0</v>
      </c>
    </row>
    <row r="450" ht="187.5" customHeight="1">
      <c r="A450" s="5">
        <v>449.0</v>
      </c>
      <c r="B450" s="6" t="str">
        <f>hyperlink("https://drive.google.com/uc?export=view&amp;id=1AY52m7KVUtgmiBROeOV6_1gL7VCsTBuq",image("https://drive.google.com/thumbnail?id=1AY52m7KVUtgmiBROeOV6_1gL7VCsTBuq"))</f>
        <v/>
      </c>
      <c r="C450" s="18" t="s">
        <v>870</v>
      </c>
      <c r="D450" s="18" t="s">
        <v>871</v>
      </c>
      <c r="E450" s="5">
        <v>3.0</v>
      </c>
      <c r="F450" s="8">
        <v>3.0</v>
      </c>
      <c r="G450" s="8">
        <v>3.0</v>
      </c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87.5" customHeight="1">
      <c r="A451" s="19">
        <v>450.0</v>
      </c>
      <c r="B451" s="20" t="str">
        <f>hyperlink("https://drive.google.com/uc?export=view&amp;id=1pfncK7DHYZ7X1nohGEi7LIc41WpiVJMF",image("https://drive.google.com/thumbnail?id=1pfncK7DHYZ7X1nohGEi7LIc41WpiVJMF"))</f>
        <v/>
      </c>
      <c r="C451" s="24" t="s">
        <v>872</v>
      </c>
      <c r="D451" s="24" t="s">
        <v>873</v>
      </c>
      <c r="E451" s="19">
        <v>2.0</v>
      </c>
      <c r="F451" s="22">
        <v>1.0</v>
      </c>
      <c r="G451" s="22">
        <v>0.0</v>
      </c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 ht="187.5" customHeight="1">
      <c r="A452" s="1">
        <v>451.0</v>
      </c>
      <c r="B452" s="15" t="str">
        <f>hyperlink("https://drive.google.com/uc?export=view&amp;id=1x70Wllt8AV1FJTpmFITz2yVKbtzm0VTr",image("https://drive.google.com/thumbnail?id=1x70Wllt8AV1FJTpmFITz2yVKbtzm0VTr"))</f>
        <v/>
      </c>
      <c r="C452" s="12" t="s">
        <v>874</v>
      </c>
      <c r="D452" s="12" t="s">
        <v>875</v>
      </c>
      <c r="E452" s="1">
        <v>0.0</v>
      </c>
      <c r="F452" s="17">
        <v>0.0</v>
      </c>
      <c r="G452" s="17">
        <v>1.0</v>
      </c>
    </row>
    <row r="453" ht="187.5" customHeight="1">
      <c r="A453" s="1">
        <v>452.0</v>
      </c>
      <c r="B453" s="15" t="str">
        <f>hyperlink("https://drive.google.com/uc?export=view&amp;id=1G7CrbkZaAR-YbF4GOvi9ctZYDtHX9qFv",image("https://drive.google.com/thumbnail?id=1G7CrbkZaAR-YbF4GOvi9ctZYDtHX9qFv"))</f>
        <v/>
      </c>
      <c r="C453" s="16" t="s">
        <v>876</v>
      </c>
      <c r="D453" s="16" t="s">
        <v>877</v>
      </c>
      <c r="E453" s="1">
        <v>2.0</v>
      </c>
      <c r="F453" s="17">
        <v>3.0</v>
      </c>
      <c r="G453" s="17">
        <v>2.0</v>
      </c>
    </row>
    <row r="454" ht="187.5" customHeight="1">
      <c r="A454" s="5">
        <v>453.0</v>
      </c>
      <c r="B454" s="6" t="str">
        <f>hyperlink("https://drive.google.com/uc?export=view&amp;id=1dqDgThmkictz0j_1PEYuMWKhAFVd-8DW",image("https://drive.google.com/thumbnail?id=1dqDgThmkictz0j_1PEYuMWKhAFVd-8DW"))</f>
        <v/>
      </c>
      <c r="C454" s="7" t="s">
        <v>878</v>
      </c>
      <c r="D454" s="7" t="s">
        <v>722</v>
      </c>
      <c r="E454" s="5">
        <v>0.0</v>
      </c>
      <c r="F454" s="8">
        <v>0.0</v>
      </c>
      <c r="G454" s="8">
        <v>0.0</v>
      </c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ht="187.5" customHeight="1">
      <c r="A455" s="5">
        <v>454.0</v>
      </c>
      <c r="B455" s="6" t="str">
        <f>hyperlink("https://drive.google.com/uc?export=view&amp;id=1rNW6EjlmL0dSL3XYkbLjWIlqJuX9dX-O",image("https://drive.google.com/thumbnail?id=1rNW6EjlmL0dSL3XYkbLjWIlqJuX9dX-O"))</f>
        <v/>
      </c>
      <c r="C455" s="7" t="s">
        <v>879</v>
      </c>
      <c r="D455" s="7" t="s">
        <v>880</v>
      </c>
      <c r="E455" s="5">
        <v>0.0</v>
      </c>
      <c r="F455" s="8">
        <v>0.0</v>
      </c>
      <c r="G455" s="8">
        <v>0.0</v>
      </c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87.5" customHeight="1">
      <c r="A456" s="1">
        <v>455.0</v>
      </c>
      <c r="B456" s="15" t="str">
        <f>hyperlink("https://drive.google.com/uc?export=view&amp;id=1WBo4KzWdOPXoN1MAsSmKe9HKYofO3mTr",image("https://drive.google.com/thumbnail?id=1WBo4KzWdOPXoN1MAsSmKe9HKYofO3mTr"))</f>
        <v/>
      </c>
      <c r="C456" s="16" t="s">
        <v>881</v>
      </c>
      <c r="D456" s="16" t="s">
        <v>882</v>
      </c>
      <c r="E456" s="1">
        <v>1.0</v>
      </c>
      <c r="F456" s="17">
        <v>0.0</v>
      </c>
      <c r="G456" s="17">
        <v>1.0</v>
      </c>
    </row>
    <row r="457" ht="187.5" customHeight="1">
      <c r="A457" s="5">
        <v>456.0</v>
      </c>
      <c r="B457" s="6" t="str">
        <f>hyperlink("https://drive.google.com/uc?export=view&amp;id=1TEx3jwR_Qyun2DqM4FixRs_YSCeFXI2o",image("https://drive.google.com/thumbnail?id=1TEx3jwR_Qyun2DqM4FixRs_YSCeFXI2o"))</f>
        <v/>
      </c>
      <c r="C457" s="7" t="s">
        <v>883</v>
      </c>
      <c r="D457" s="7" t="s">
        <v>884</v>
      </c>
      <c r="E457" s="5">
        <v>0.0</v>
      </c>
      <c r="F457" s="8">
        <v>0.0</v>
      </c>
      <c r="G457" s="8">
        <v>0.0</v>
      </c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87.5" customHeight="1">
      <c r="A458" s="1">
        <v>457.0</v>
      </c>
      <c r="B458" s="15" t="str">
        <f>hyperlink("https://drive.google.com/uc?export=view&amp;id=1uXEtKJ7hOoYWjnuwSalba4p1TMt2HjCq",image("https://drive.google.com/thumbnail?id=1uXEtKJ7hOoYWjnuwSalba4p1TMt2HjCq"))</f>
        <v/>
      </c>
      <c r="C458" s="12" t="s">
        <v>885</v>
      </c>
      <c r="D458" s="12" t="s">
        <v>886</v>
      </c>
      <c r="E458" s="1">
        <v>0.0</v>
      </c>
      <c r="F458" s="17">
        <v>1.0</v>
      </c>
      <c r="G458" s="17">
        <v>0.0</v>
      </c>
    </row>
    <row r="459" ht="187.5" customHeight="1">
      <c r="A459" s="5">
        <v>458.0</v>
      </c>
      <c r="B459" s="6" t="str">
        <f>hyperlink("https://drive.google.com/uc?export=view&amp;id=1cGJFOzPXbr18V2v7Nmo6Bw1ybXgjKqIC",image("https://drive.google.com/thumbnail?id=1cGJFOzPXbr18V2v7Nmo6Bw1ybXgjKqIC"))</f>
        <v/>
      </c>
      <c r="C459" s="7" t="s">
        <v>887</v>
      </c>
      <c r="D459" s="7" t="s">
        <v>888</v>
      </c>
      <c r="E459" s="5">
        <v>0.0</v>
      </c>
      <c r="F459" s="8">
        <v>0.0</v>
      </c>
      <c r="G459" s="8">
        <v>0.0</v>
      </c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ht="187.5" customHeight="1">
      <c r="A460" s="1">
        <v>459.0</v>
      </c>
      <c r="B460" s="15" t="str">
        <f>hyperlink("https://drive.google.com/uc?export=view&amp;id=10W-3r49nZ53gtht6BMrauOvQNns8JdvY",image("https://drive.google.com/thumbnail?id=10W-3r49nZ53gtht6BMrauOvQNns8JdvY"))</f>
        <v/>
      </c>
      <c r="C460" s="16" t="s">
        <v>889</v>
      </c>
      <c r="D460" s="16" t="s">
        <v>890</v>
      </c>
      <c r="E460" s="1">
        <v>2.0</v>
      </c>
      <c r="F460" s="17">
        <v>3.0</v>
      </c>
      <c r="G460" s="17">
        <v>3.0</v>
      </c>
    </row>
    <row r="461" ht="187.5" customHeight="1">
      <c r="A461" s="1">
        <v>460.0</v>
      </c>
      <c r="B461" s="15" t="str">
        <f>hyperlink("https://drive.google.com/uc?export=view&amp;id=120yWJW__Z9wyElv-i-CQkk6k-R5M7f-4",image("https://drive.google.com/thumbnail?id=120yWJW__Z9wyElv-i-CQkk6k-R5M7f-4"))</f>
        <v/>
      </c>
      <c r="C461" s="12" t="s">
        <v>891</v>
      </c>
      <c r="D461" s="12" t="s">
        <v>892</v>
      </c>
      <c r="E461" s="1">
        <v>0.0</v>
      </c>
      <c r="F461" s="17">
        <v>1.0</v>
      </c>
      <c r="G461" s="17">
        <v>1.0</v>
      </c>
    </row>
    <row r="462" ht="187.5" customHeight="1">
      <c r="A462" s="5">
        <v>461.0</v>
      </c>
      <c r="B462" s="6" t="str">
        <f>hyperlink("https://drive.google.com/uc?export=view&amp;id=1Xj-vtT__eV0YpqdLtXWuguqgrGPibHyS",image("https://drive.google.com/thumbnail?id=1Xj-vtT__eV0YpqdLtXWuguqgrGPibHyS"))</f>
        <v/>
      </c>
      <c r="C462" s="7" t="s">
        <v>893</v>
      </c>
      <c r="D462" s="7" t="s">
        <v>894</v>
      </c>
      <c r="E462" s="5">
        <v>0.0</v>
      </c>
      <c r="F462" s="8">
        <v>0.0</v>
      </c>
      <c r="G462" s="8">
        <v>0.0</v>
      </c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ht="187.5" customHeight="1">
      <c r="A463" s="1">
        <v>462.0</v>
      </c>
      <c r="B463" s="15" t="str">
        <f>hyperlink("https://drive.google.com/uc?export=view&amp;id=1yQRIDwr5cel4UzW9vv9-tgG7YbyX-LYy",image("https://drive.google.com/thumbnail?id=1yQRIDwr5cel4UzW9vv9-tgG7YbyX-LYy"))</f>
        <v/>
      </c>
      <c r="C463" s="16" t="s">
        <v>895</v>
      </c>
      <c r="D463" s="16" t="s">
        <v>896</v>
      </c>
      <c r="E463" s="1">
        <v>1.0</v>
      </c>
      <c r="F463" s="17">
        <v>3.0</v>
      </c>
      <c r="G463" s="17">
        <v>1.0</v>
      </c>
    </row>
    <row r="464" ht="187.5" customHeight="1">
      <c r="A464" s="5">
        <v>463.0</v>
      </c>
      <c r="B464" s="6" t="str">
        <f>hyperlink("https://drive.google.com/uc?export=view&amp;id=1F_tgO0gbK8y3NLybSHP_XYTDml2JCRWU",image("https://drive.google.com/thumbnail?id=1F_tgO0gbK8y3NLybSHP_XYTDml2JCRWU"))</f>
        <v/>
      </c>
      <c r="C464" s="7" t="s">
        <v>897</v>
      </c>
      <c r="D464" s="7" t="s">
        <v>898</v>
      </c>
      <c r="E464" s="5">
        <v>0.0</v>
      </c>
      <c r="F464" s="8">
        <v>0.0</v>
      </c>
      <c r="G464" s="8">
        <v>0.0</v>
      </c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ht="187.5" customHeight="1">
      <c r="A465" s="5">
        <v>464.0</v>
      </c>
      <c r="B465" s="6" t="str">
        <f>hyperlink("https://drive.google.com/uc?export=view&amp;id=1oOPWMTZ1dsHwLrSSEiTa924AETBgtct1",image("https://drive.google.com/thumbnail?id=1oOPWMTZ1dsHwLrSSEiTa924AETBgtct1"))</f>
        <v/>
      </c>
      <c r="C465" s="7" t="s">
        <v>899</v>
      </c>
      <c r="D465" s="7" t="s">
        <v>900</v>
      </c>
      <c r="E465" s="5">
        <v>0.0</v>
      </c>
      <c r="F465" s="8">
        <v>0.0</v>
      </c>
      <c r="G465" s="8">
        <v>0.0</v>
      </c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ht="187.5" customHeight="1">
      <c r="A466" s="19">
        <v>465.0</v>
      </c>
      <c r="B466" s="20" t="str">
        <f>hyperlink("https://drive.google.com/uc?export=view&amp;id=118darBu2tkWT5BH2K9uajyO7BWhIaD_5",image("https://drive.google.com/thumbnail?id=118darBu2tkWT5BH2K9uajyO7BWhIaD_5"))</f>
        <v/>
      </c>
      <c r="C466" s="24" t="s">
        <v>901</v>
      </c>
      <c r="D466" s="24" t="s">
        <v>902</v>
      </c>
      <c r="E466" s="19">
        <v>2.0</v>
      </c>
      <c r="F466" s="22">
        <v>3.0</v>
      </c>
      <c r="G466" s="22">
        <v>0.0</v>
      </c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 ht="187.5" customHeight="1">
      <c r="A467" s="5">
        <v>466.0</v>
      </c>
      <c r="B467" s="6" t="str">
        <f>hyperlink("https://drive.google.com/uc?export=view&amp;id=1T0PdynHa3QZ5q4REakN478gMwErD4XKl",image("https://drive.google.com/thumbnail?id=1T0PdynHa3QZ5q4REakN478gMwErD4XKl"))</f>
        <v/>
      </c>
      <c r="C467" s="7" t="s">
        <v>903</v>
      </c>
      <c r="D467" s="7" t="s">
        <v>904</v>
      </c>
      <c r="E467" s="5">
        <v>0.0</v>
      </c>
      <c r="F467" s="8">
        <v>0.0</v>
      </c>
      <c r="G467" s="8">
        <v>0.0</v>
      </c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ht="187.5" customHeight="1">
      <c r="A468" s="5">
        <v>467.0</v>
      </c>
      <c r="B468" s="6" t="str">
        <f>hyperlink("https://drive.google.com/uc?export=view&amp;id=1aZgTSHM5pASfPZCa7IEj_eCp9mM7TXTc",image("https://drive.google.com/thumbnail?id=1aZgTSHM5pASfPZCa7IEj_eCp9mM7TXTc"))</f>
        <v/>
      </c>
      <c r="C468" s="7" t="s">
        <v>905</v>
      </c>
      <c r="D468" s="7" t="s">
        <v>906</v>
      </c>
      <c r="E468" s="5">
        <v>0.0</v>
      </c>
      <c r="F468" s="8">
        <v>0.0</v>
      </c>
      <c r="G468" s="8">
        <v>0.0</v>
      </c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ht="187.5" customHeight="1">
      <c r="A469" s="10">
        <v>468.0</v>
      </c>
      <c r="B469" s="11" t="str">
        <f>hyperlink("https://drive.google.com/uc?export=view&amp;id=1CgjgzFA00EqVJlciLwkfG8aJUVUWWiG-",image("https://drive.google.com/thumbnail?id=1CgjgzFA00EqVJlciLwkfG8aJUVUWWiG-"))</f>
        <v/>
      </c>
      <c r="C469" s="16" t="s">
        <v>907</v>
      </c>
      <c r="D469" s="16" t="s">
        <v>908</v>
      </c>
      <c r="E469" s="10">
        <v>2.0</v>
      </c>
      <c r="F469" s="13">
        <v>1.0</v>
      </c>
      <c r="G469" s="13">
        <v>2.0</v>
      </c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ht="187.5" customHeight="1">
      <c r="A470" s="5">
        <v>469.0</v>
      </c>
      <c r="B470" s="6" t="str">
        <f>hyperlink("https://drive.google.com/uc?export=view&amp;id=1I2Z7GbmIEPIXJ_dBPiyfnZelgTcJSWvZ",image("https://drive.google.com/thumbnail?id=1I2Z7GbmIEPIXJ_dBPiyfnZelgTcJSWvZ"))</f>
        <v/>
      </c>
      <c r="C470" s="18" t="s">
        <v>909</v>
      </c>
      <c r="D470" s="18" t="s">
        <v>910</v>
      </c>
      <c r="E470" s="5">
        <v>2.0</v>
      </c>
      <c r="F470" s="8">
        <v>2.0</v>
      </c>
      <c r="G470" s="8">
        <v>2.0</v>
      </c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ht="187.5" customHeight="1">
      <c r="A471" s="5">
        <v>470.0</v>
      </c>
      <c r="B471" s="6" t="str">
        <f>hyperlink("https://drive.google.com/uc?export=view&amp;id=1YClUrd5ekb8mT20v4YjpWeDYkMUb1MeI",image("https://drive.google.com/thumbnail?id=1YClUrd5ekb8mT20v4YjpWeDYkMUb1MeI"))</f>
        <v/>
      </c>
      <c r="C471" s="7" t="s">
        <v>911</v>
      </c>
      <c r="D471" s="7" t="s">
        <v>912</v>
      </c>
      <c r="E471" s="5">
        <v>0.0</v>
      </c>
      <c r="F471" s="8">
        <v>0.0</v>
      </c>
      <c r="G471" s="8">
        <v>0.0</v>
      </c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ht="187.5" customHeight="1">
      <c r="A472" s="1">
        <v>471.0</v>
      </c>
      <c r="B472" s="15" t="str">
        <f>hyperlink("https://drive.google.com/uc?export=view&amp;id=1RLmdLgJLQTyvDzL5rp4vxKYe7SSXOI_y",image("https://drive.google.com/thumbnail?id=1RLmdLgJLQTyvDzL5rp4vxKYe7SSXOI_y"))</f>
        <v/>
      </c>
      <c r="C472" s="12" t="s">
        <v>913</v>
      </c>
      <c r="D472" s="12" t="s">
        <v>556</v>
      </c>
      <c r="E472" s="1">
        <v>1.0</v>
      </c>
      <c r="F472" s="17">
        <v>0.0</v>
      </c>
      <c r="G472" s="17">
        <v>1.0</v>
      </c>
    </row>
    <row r="473" ht="187.5" customHeight="1">
      <c r="A473" s="19">
        <v>472.0</v>
      </c>
      <c r="B473" s="20" t="str">
        <f>hyperlink("https://drive.google.com/uc?export=view&amp;id=18V6P5Jr_jQJB5oPrjW6_9kErNS8qM_D1",image("https://drive.google.com/thumbnail?id=18V6P5Jr_jQJB5oPrjW6_9kErNS8qM_D1"))</f>
        <v/>
      </c>
      <c r="C473" s="24" t="s">
        <v>914</v>
      </c>
      <c r="D473" s="24" t="s">
        <v>771</v>
      </c>
      <c r="E473" s="19">
        <v>1.0</v>
      </c>
      <c r="F473" s="22">
        <v>3.0</v>
      </c>
      <c r="G473" s="22">
        <v>0.0</v>
      </c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 ht="187.5" customHeight="1">
      <c r="A474" s="1">
        <v>473.0</v>
      </c>
      <c r="B474" s="15" t="str">
        <f>hyperlink("https://drive.google.com/uc?export=view&amp;id=1xXX0CrHCyakaB_OSFpWLP86hqW80wTxc",image("https://drive.google.com/thumbnail?id=1xXX0CrHCyakaB_OSFpWLP86hqW80wTxc"))</f>
        <v/>
      </c>
      <c r="C474" s="16" t="s">
        <v>915</v>
      </c>
      <c r="D474" s="16" t="s">
        <v>916</v>
      </c>
      <c r="E474" s="1">
        <v>2.0</v>
      </c>
      <c r="F474" s="17">
        <v>3.0</v>
      </c>
      <c r="G474" s="17">
        <v>2.0</v>
      </c>
    </row>
    <row r="475" ht="187.5" customHeight="1">
      <c r="A475" s="5">
        <v>474.0</v>
      </c>
      <c r="B475" s="6" t="str">
        <f>hyperlink("https://drive.google.com/uc?export=view&amp;id=1kYgxhdJKMMW5Uc5FW5ACLCgp0AbeYXMn",image("https://drive.google.com/thumbnail?id=1kYgxhdJKMMW5Uc5FW5ACLCgp0AbeYXMn"))</f>
        <v/>
      </c>
      <c r="C475" s="18" t="s">
        <v>917</v>
      </c>
      <c r="D475" s="18" t="s">
        <v>918</v>
      </c>
      <c r="E475" s="5">
        <v>0.0</v>
      </c>
      <c r="F475" s="8">
        <v>0.0</v>
      </c>
      <c r="G475" s="8">
        <v>0.0</v>
      </c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ht="187.5" customHeight="1">
      <c r="A476" s="1">
        <v>475.0</v>
      </c>
      <c r="B476" s="15" t="str">
        <f>hyperlink("https://drive.google.com/uc?export=view&amp;id=1tWnmvePZ1xhtlAKVupaTbo3CSgodcZCn",image("https://drive.google.com/thumbnail?id=1tWnmvePZ1xhtlAKVupaTbo3CSgodcZCn"))</f>
        <v/>
      </c>
      <c r="C476" s="12" t="s">
        <v>919</v>
      </c>
      <c r="D476" s="12" t="s">
        <v>556</v>
      </c>
      <c r="E476" s="1">
        <v>0.0</v>
      </c>
      <c r="F476" s="17">
        <v>2.0</v>
      </c>
      <c r="G476" s="17">
        <v>0.0</v>
      </c>
    </row>
    <row r="477" ht="187.5" customHeight="1">
      <c r="A477" s="10">
        <v>476.0</v>
      </c>
      <c r="B477" s="11" t="str">
        <f>hyperlink("https://drive.google.com/uc?export=view&amp;id=1yvyAahotVxz6XbqO2xRxZTXMJU0intfI",image("https://drive.google.com/thumbnail?id=1yvyAahotVxz6XbqO2xRxZTXMJU0intfI"))</f>
        <v/>
      </c>
      <c r="C477" s="16" t="s">
        <v>920</v>
      </c>
      <c r="D477" s="16" t="s">
        <v>921</v>
      </c>
      <c r="E477" s="10">
        <v>2.0</v>
      </c>
      <c r="F477" s="13">
        <v>2.0</v>
      </c>
      <c r="G477" s="13">
        <v>1.0</v>
      </c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ht="187.5" customHeight="1">
      <c r="A478" s="1">
        <v>477.0</v>
      </c>
      <c r="B478" s="15" t="str">
        <f>hyperlink("https://drive.google.com/uc?export=view&amp;id=1yrmNHTfBAo1AkNiKEARKE2kcIotlbjE2",image("https://drive.google.com/thumbnail?id=1yrmNHTfBAo1AkNiKEARKE2kcIotlbjE2"))</f>
        <v/>
      </c>
      <c r="C478" s="16" t="s">
        <v>922</v>
      </c>
      <c r="D478" s="16" t="s">
        <v>501</v>
      </c>
      <c r="E478" s="1">
        <v>2.0</v>
      </c>
      <c r="F478" s="17">
        <v>3.0</v>
      </c>
      <c r="G478" s="17">
        <v>2.0</v>
      </c>
    </row>
    <row r="479" ht="187.5" customHeight="1">
      <c r="A479" s="1">
        <v>478.0</v>
      </c>
      <c r="B479" s="15" t="str">
        <f>hyperlink("https://drive.google.com/uc?export=view&amp;id=1LDozVrCQ_vMgqQ3XjcG51stIsrA-8uTZ",image("https://drive.google.com/thumbnail?id=1LDozVrCQ_vMgqQ3XjcG51stIsrA-8uTZ"))</f>
        <v/>
      </c>
      <c r="C479" s="16" t="s">
        <v>923</v>
      </c>
      <c r="D479" s="16" t="s">
        <v>924</v>
      </c>
      <c r="E479" s="1">
        <v>2.0</v>
      </c>
      <c r="F479" s="17">
        <v>3.0</v>
      </c>
      <c r="G479" s="17">
        <v>0.0</v>
      </c>
    </row>
    <row r="480" ht="187.5" customHeight="1">
      <c r="A480" s="5">
        <v>479.0</v>
      </c>
      <c r="B480" s="6" t="str">
        <f>hyperlink("https://drive.google.com/uc?export=view&amp;id=1V-fxDnQJHbqGUosB893pDJMPl0HU25lP",image("https://drive.google.com/thumbnail?id=1V-fxDnQJHbqGUosB893pDJMPl0HU25lP"))</f>
        <v/>
      </c>
      <c r="C480" s="7" t="s">
        <v>925</v>
      </c>
      <c r="D480" s="7" t="s">
        <v>926</v>
      </c>
      <c r="E480" s="5">
        <v>0.0</v>
      </c>
      <c r="F480" s="8">
        <v>0.0</v>
      </c>
      <c r="G480" s="8">
        <v>0.0</v>
      </c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ht="187.5" customHeight="1">
      <c r="A481" s="1">
        <v>480.0</v>
      </c>
      <c r="B481" s="15" t="str">
        <f>hyperlink("https://drive.google.com/uc?export=view&amp;id=16hoFile45iIXG3aj857V0JubfvWjEqPB",image("https://drive.google.com/thumbnail?id=16hoFile45iIXG3aj857V0JubfvWjEqPB"))</f>
        <v/>
      </c>
      <c r="C481" s="16" t="s">
        <v>927</v>
      </c>
      <c r="D481" s="16" t="s">
        <v>928</v>
      </c>
      <c r="E481" s="1">
        <v>0.0</v>
      </c>
      <c r="F481" s="17">
        <v>3.0</v>
      </c>
      <c r="G481" s="17">
        <v>0.0</v>
      </c>
    </row>
    <row r="482" ht="187.5" customHeight="1">
      <c r="A482" s="5">
        <v>481.0</v>
      </c>
      <c r="B482" s="6" t="str">
        <f>hyperlink("https://drive.google.com/uc?export=view&amp;id=1g8tpi3SsCKMlqXoG1nHlfCaEjdF55QqZ",image("https://drive.google.com/thumbnail?id=1g8tpi3SsCKMlqXoG1nHlfCaEjdF55QqZ"))</f>
        <v/>
      </c>
      <c r="C482" s="18" t="s">
        <v>929</v>
      </c>
      <c r="D482" s="18" t="s">
        <v>930</v>
      </c>
      <c r="E482" s="5">
        <v>2.0</v>
      </c>
      <c r="F482" s="8">
        <v>2.0</v>
      </c>
      <c r="G482" s="8">
        <v>2.0</v>
      </c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ht="187.5" customHeight="1">
      <c r="A483" s="19">
        <v>482.0</v>
      </c>
      <c r="B483" s="20" t="str">
        <f>hyperlink("https://drive.google.com/uc?export=view&amp;id=1k7v7busXn8RONWRpqNnEAw1WayG-_J5r",image("https://drive.google.com/thumbnail?id=1k7v7busXn8RONWRpqNnEAw1WayG-_J5r"))</f>
        <v/>
      </c>
      <c r="C483" s="21" t="s">
        <v>931</v>
      </c>
      <c r="D483" s="21" t="s">
        <v>932</v>
      </c>
      <c r="E483" s="19">
        <v>0.0</v>
      </c>
      <c r="F483" s="22">
        <v>2.0</v>
      </c>
      <c r="G483" s="22">
        <v>1.0</v>
      </c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 ht="187.5" customHeight="1">
      <c r="A484" s="1">
        <v>483.0</v>
      </c>
      <c r="B484" s="15" t="str">
        <f>hyperlink("https://drive.google.com/uc?export=view&amp;id=1-z7YuUs6d2s6EAW9JJd5bYfgEjNO-MAQ",image("https://drive.google.com/thumbnail?id=1-z7YuUs6d2s6EAW9JJd5bYfgEjNO-MAQ"))</f>
        <v/>
      </c>
      <c r="C484" s="12" t="s">
        <v>933</v>
      </c>
      <c r="D484" s="12" t="s">
        <v>934</v>
      </c>
      <c r="E484" s="1">
        <v>0.0</v>
      </c>
      <c r="F484" s="17">
        <v>1.0</v>
      </c>
      <c r="G484" s="17">
        <v>0.0</v>
      </c>
    </row>
    <row r="485" ht="187.5" customHeight="1">
      <c r="A485" s="5">
        <v>484.0</v>
      </c>
      <c r="B485" s="6" t="str">
        <f>hyperlink("https://drive.google.com/uc?export=view&amp;id=1zF4HmzPO6PtBoOmBWlf6G02YKrWA6ds4",image("https://drive.google.com/thumbnail?id=1zF4HmzPO6PtBoOmBWlf6G02YKrWA6ds4"))</f>
        <v/>
      </c>
      <c r="C485" s="18" t="s">
        <v>935</v>
      </c>
      <c r="D485" s="18" t="s">
        <v>936</v>
      </c>
      <c r="E485" s="5">
        <v>0.0</v>
      </c>
      <c r="F485" s="8">
        <v>0.0</v>
      </c>
      <c r="G485" s="8">
        <v>0.0</v>
      </c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ht="187.5" customHeight="1">
      <c r="A486" s="1">
        <v>485.0</v>
      </c>
      <c r="B486" s="15" t="str">
        <f>hyperlink("https://drive.google.com/uc?export=view&amp;id=1qd0ScrYsQaTt0_vARySNfKBQdjCYcpsZ",image("https://drive.google.com/thumbnail?id=1qd0ScrYsQaTt0_vARySNfKBQdjCYcpsZ"))</f>
        <v/>
      </c>
      <c r="C486" s="16" t="s">
        <v>937</v>
      </c>
      <c r="D486" s="16" t="s">
        <v>938</v>
      </c>
      <c r="E486" s="1">
        <v>1.0</v>
      </c>
      <c r="F486" s="17">
        <v>0.0</v>
      </c>
      <c r="G486" s="17">
        <v>1.0</v>
      </c>
    </row>
    <row r="487" ht="187.5" customHeight="1">
      <c r="A487" s="1">
        <v>486.0</v>
      </c>
      <c r="B487" s="15" t="str">
        <f>hyperlink("https://drive.google.com/uc?export=view&amp;id=1NyWvzh_PQQ0Ljfn-NCOF1xLOTrAFPcmg",image("https://drive.google.com/thumbnail?id=1NyWvzh_PQQ0Ljfn-NCOF1xLOTrAFPcmg"))</f>
        <v/>
      </c>
      <c r="C487" s="12" t="s">
        <v>939</v>
      </c>
      <c r="D487" s="12" t="s">
        <v>940</v>
      </c>
      <c r="E487" s="1">
        <v>0.0</v>
      </c>
      <c r="F487" s="17">
        <v>0.0</v>
      </c>
      <c r="G487" s="17">
        <v>1.0</v>
      </c>
    </row>
    <row r="488" ht="187.5" customHeight="1">
      <c r="A488" s="1">
        <v>487.0</v>
      </c>
      <c r="B488" s="15" t="str">
        <f>hyperlink("https://drive.google.com/uc?export=view&amp;id=1so0aS1IYY6kHkhrFCoSEvBlIcgR8T5-I",image("https://drive.google.com/thumbnail?id=1so0aS1IYY6kHkhrFCoSEvBlIcgR8T5-I"))</f>
        <v/>
      </c>
      <c r="C488" s="16" t="s">
        <v>941</v>
      </c>
      <c r="D488" s="16" t="s">
        <v>289</v>
      </c>
      <c r="E488" s="1">
        <v>2.0</v>
      </c>
      <c r="F488" s="17">
        <v>3.0</v>
      </c>
      <c r="G488" s="17">
        <v>3.0</v>
      </c>
    </row>
    <row r="489" ht="187.5" customHeight="1">
      <c r="A489" s="1">
        <v>488.0</v>
      </c>
      <c r="B489" s="15" t="str">
        <f>hyperlink("https://drive.google.com/uc?export=view&amp;id=1drh-PYkAF_aMjqXK75I5BCc-wBOIAYXt",image("https://drive.google.com/thumbnail?id=1drh-PYkAF_aMjqXK75I5BCc-wBOIAYXt"))</f>
        <v/>
      </c>
      <c r="C489" s="16" t="s">
        <v>942</v>
      </c>
      <c r="D489" s="16" t="s">
        <v>943</v>
      </c>
      <c r="E489" s="1">
        <v>2.0</v>
      </c>
      <c r="F489" s="17">
        <v>3.0</v>
      </c>
      <c r="G489" s="17">
        <v>2.0</v>
      </c>
    </row>
    <row r="490" ht="187.5" customHeight="1">
      <c r="A490" s="1">
        <v>489.0</v>
      </c>
      <c r="B490" s="15" t="str">
        <f>hyperlink("https://drive.google.com/uc?export=view&amp;id=1rZqzFd_EPJaW81xAR27ND1powKUta_P6",image("https://drive.google.com/thumbnail?id=1rZqzFd_EPJaW81xAR27ND1powKUta_P6"))</f>
        <v/>
      </c>
      <c r="C490" s="16" t="s">
        <v>944</v>
      </c>
      <c r="D490" s="16" t="s">
        <v>945</v>
      </c>
      <c r="E490" s="1">
        <v>0.0</v>
      </c>
      <c r="F490" s="17">
        <v>0.0</v>
      </c>
      <c r="G490" s="17">
        <v>1.0</v>
      </c>
    </row>
    <row r="491" ht="187.5" customHeight="1">
      <c r="A491" s="1">
        <v>490.0</v>
      </c>
      <c r="B491" s="15" t="str">
        <f>hyperlink("https://drive.google.com/uc?export=view&amp;id=1DhPIWI2tucnH6eDXmTHefjefzsoUS7CT",image("https://drive.google.com/thumbnail?id=1DhPIWI2tucnH6eDXmTHefjefzsoUS7CT"))</f>
        <v/>
      </c>
      <c r="C491" s="16" t="s">
        <v>946</v>
      </c>
      <c r="D491" s="16" t="s">
        <v>947</v>
      </c>
      <c r="E491" s="1">
        <v>2.0</v>
      </c>
      <c r="F491" s="17">
        <v>3.0</v>
      </c>
      <c r="G491" s="17">
        <v>3.0</v>
      </c>
    </row>
    <row r="492" ht="187.5" customHeight="1">
      <c r="A492" s="5">
        <v>491.0</v>
      </c>
      <c r="B492" s="6" t="str">
        <f>hyperlink("https://drive.google.com/uc?export=view&amp;id=1LEjIsuveYwpuMvqFDU2zR96lz1kXzcjm",image("https://drive.google.com/thumbnail?id=1LEjIsuveYwpuMvqFDU2zR96lz1kXzcjm"))</f>
        <v/>
      </c>
      <c r="C492" s="7" t="s">
        <v>948</v>
      </c>
      <c r="D492" s="7" t="s">
        <v>949</v>
      </c>
      <c r="E492" s="5">
        <v>0.0</v>
      </c>
      <c r="F492" s="8">
        <v>0.0</v>
      </c>
      <c r="G492" s="8">
        <v>0.0</v>
      </c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ht="187.5" customHeight="1">
      <c r="A493" s="5">
        <v>492.0</v>
      </c>
      <c r="B493" s="6" t="str">
        <f>hyperlink("https://drive.google.com/uc?export=view&amp;id=1V9zLXJ-GLRSmu0tNq1ifURSIG7mXBoS_",image("https://drive.google.com/thumbnail?id=1V9zLXJ-GLRSmu0tNq1ifURSIG7mXBoS_"))</f>
        <v/>
      </c>
      <c r="C493" s="7" t="s">
        <v>950</v>
      </c>
      <c r="D493" s="7" t="s">
        <v>951</v>
      </c>
      <c r="E493" s="5">
        <v>0.0</v>
      </c>
      <c r="F493" s="8">
        <v>0.0</v>
      </c>
      <c r="G493" s="8">
        <v>0.0</v>
      </c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ht="187.5" customHeight="1">
      <c r="A494" s="5">
        <v>493.0</v>
      </c>
      <c r="B494" s="6" t="str">
        <f>hyperlink("https://drive.google.com/uc?export=view&amp;id=1oIEgMWXoGkqfE-6qh_-vXtDuUguhG20d",image("https://drive.google.com/thumbnail?id=1oIEgMWXoGkqfE-6qh_-vXtDuUguhG20d"))</f>
        <v/>
      </c>
      <c r="C494" s="7" t="s">
        <v>952</v>
      </c>
      <c r="D494" s="7" t="s">
        <v>953</v>
      </c>
      <c r="E494" s="5">
        <v>0.0</v>
      </c>
      <c r="F494" s="8">
        <v>0.0</v>
      </c>
      <c r="G494" s="8">
        <v>0.0</v>
      </c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ht="187.5" customHeight="1">
      <c r="A495" s="1">
        <v>494.0</v>
      </c>
      <c r="B495" s="15" t="str">
        <f>hyperlink("https://drive.google.com/uc?export=view&amp;id=1NlI9eIjc9wFHT3EpE9LeW8xebTcXMGxU",image("https://drive.google.com/thumbnail?id=1NlI9eIjc9wFHT3EpE9LeW8xebTcXMGxU"))</f>
        <v/>
      </c>
      <c r="C495" s="16" t="s">
        <v>954</v>
      </c>
      <c r="D495" s="16" t="s">
        <v>955</v>
      </c>
      <c r="E495" s="1">
        <v>2.0</v>
      </c>
      <c r="F495" s="17">
        <v>2.0</v>
      </c>
      <c r="G495" s="17">
        <v>0.0</v>
      </c>
    </row>
    <row r="496" ht="187.5" customHeight="1">
      <c r="A496" s="19">
        <v>495.0</v>
      </c>
      <c r="B496" s="20" t="str">
        <f>hyperlink("https://drive.google.com/uc?export=view&amp;id=1PRLpc2WzwTQY9t_j9h5JJVyzVaS9bJLK",image("https://drive.google.com/thumbnail?id=1PRLpc2WzwTQY9t_j9h5JJVyzVaS9bJLK"))</f>
        <v/>
      </c>
      <c r="C496" s="24" t="s">
        <v>956</v>
      </c>
      <c r="D496" s="24" t="s">
        <v>957</v>
      </c>
      <c r="E496" s="19">
        <v>3.0</v>
      </c>
      <c r="F496" s="22">
        <v>0.0</v>
      </c>
      <c r="G496" s="22">
        <v>1.0</v>
      </c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 ht="187.5" customHeight="1">
      <c r="A497" s="5">
        <v>496.0</v>
      </c>
      <c r="B497" s="6" t="str">
        <f>hyperlink("https://drive.google.com/uc?export=view&amp;id=1SVpELFC9a9WAj-9AQizsEZj6ZJTvX-Mh",image("https://drive.google.com/thumbnail?id=1SVpELFC9a9WAj-9AQizsEZj6ZJTvX-Mh"))</f>
        <v/>
      </c>
      <c r="C497" s="7" t="s">
        <v>958</v>
      </c>
      <c r="D497" s="7" t="s">
        <v>959</v>
      </c>
      <c r="E497" s="5">
        <v>0.0</v>
      </c>
      <c r="F497" s="8">
        <v>0.0</v>
      </c>
      <c r="G497" s="8">
        <v>0.0</v>
      </c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ht="187.5" customHeight="1">
      <c r="A498" s="5">
        <v>497.0</v>
      </c>
      <c r="B498" s="6" t="str">
        <f>hyperlink("https://drive.google.com/uc?export=view&amp;id=1JV_koAeaUxiceeEZI_9C6dnW9kTvIypf",image("https://drive.google.com/thumbnail?id=1JV_koAeaUxiceeEZI_9C6dnW9kTvIypf"))</f>
        <v/>
      </c>
      <c r="C498" s="7" t="s">
        <v>960</v>
      </c>
      <c r="D498" s="7" t="s">
        <v>961</v>
      </c>
      <c r="E498" s="5">
        <v>0.0</v>
      </c>
      <c r="F498" s="8">
        <v>0.0</v>
      </c>
      <c r="G498" s="8">
        <v>0.0</v>
      </c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ht="187.5" customHeight="1">
      <c r="A499" s="5">
        <v>498.0</v>
      </c>
      <c r="B499" s="6" t="str">
        <f>hyperlink("https://drive.google.com/uc?export=view&amp;id=1mPd5nJhE4Cijuq-51dv3SxSHEIWLF0-D",image("https://drive.google.com/thumbnail?id=1mPd5nJhE4Cijuq-51dv3SxSHEIWLF0-D"))</f>
        <v/>
      </c>
      <c r="C499" s="7" t="s">
        <v>962</v>
      </c>
      <c r="D499" s="7" t="s">
        <v>963</v>
      </c>
      <c r="E499" s="5">
        <v>0.0</v>
      </c>
      <c r="F499" s="8">
        <v>0.0</v>
      </c>
      <c r="G499" s="8">
        <v>0.0</v>
      </c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ht="187.5" customHeight="1">
      <c r="A500" s="1">
        <v>499.0</v>
      </c>
      <c r="B500" s="15" t="str">
        <f>hyperlink("https://drive.google.com/uc?export=view&amp;id=1JT69Ola81eKOFO_FyYpJC43wr-naFfgL",image("https://drive.google.com/thumbnail?id=1JT69Ola81eKOFO_FyYpJC43wr-naFfgL"))</f>
        <v/>
      </c>
      <c r="C500" s="16" t="s">
        <v>964</v>
      </c>
      <c r="D500" s="16" t="s">
        <v>965</v>
      </c>
      <c r="E500" s="1">
        <v>2.0</v>
      </c>
      <c r="F500" s="17">
        <v>3.0</v>
      </c>
      <c r="G500" s="17">
        <v>3.0</v>
      </c>
    </row>
    <row r="501" ht="187.5" customHeight="1">
      <c r="A501" s="1">
        <v>500.0</v>
      </c>
      <c r="B501" s="15" t="str">
        <f>hyperlink("https://drive.google.com/uc?export=view&amp;id=1SvZVbfhDTvCsEC5lcCKeIwYggTs9tlpG",image("https://drive.google.com/thumbnail?id=1SvZVbfhDTvCsEC5lcCKeIwYggTs9tlpG"))</f>
        <v/>
      </c>
      <c r="C501" s="16" t="s">
        <v>966</v>
      </c>
      <c r="D501" s="16" t="s">
        <v>219</v>
      </c>
      <c r="E501" s="1">
        <v>2.0</v>
      </c>
      <c r="F501" s="17">
        <v>2.0</v>
      </c>
      <c r="G501" s="17">
        <v>1.0</v>
      </c>
    </row>
    <row r="502" ht="15.0" customHeight="1">
      <c r="B502" s="33"/>
      <c r="E502" s="34"/>
      <c r="F502" s="35"/>
      <c r="G502" s="35"/>
    </row>
    <row r="503" ht="15.0" customHeight="1">
      <c r="B503" s="33"/>
      <c r="E503" s="34"/>
      <c r="F503" s="35"/>
      <c r="G503" s="35"/>
    </row>
    <row r="504">
      <c r="B504" s="33"/>
      <c r="E504" s="34"/>
      <c r="F504" s="35"/>
      <c r="G504" s="35"/>
    </row>
    <row r="505">
      <c r="B505" s="33"/>
      <c r="E505" s="34"/>
      <c r="F505" s="35"/>
      <c r="G505" s="35"/>
    </row>
    <row r="506">
      <c r="B506" s="33"/>
      <c r="E506" s="34"/>
      <c r="F506" s="35"/>
      <c r="G506" s="35"/>
    </row>
    <row r="507">
      <c r="B507" s="33"/>
      <c r="E507" s="34"/>
      <c r="F507" s="35"/>
      <c r="G507" s="35"/>
    </row>
    <row r="508">
      <c r="B508" s="33"/>
      <c r="E508" s="34"/>
      <c r="F508" s="35"/>
      <c r="G508" s="35"/>
    </row>
    <row r="509">
      <c r="B509" s="33"/>
      <c r="E509" s="34"/>
      <c r="F509" s="35"/>
      <c r="G509" s="35"/>
    </row>
    <row r="510">
      <c r="B510" s="33"/>
      <c r="E510" s="34"/>
      <c r="F510" s="35"/>
      <c r="G510" s="35"/>
    </row>
    <row r="511">
      <c r="B511" s="33"/>
      <c r="E511" s="34"/>
      <c r="F511" s="35"/>
      <c r="G511" s="35"/>
    </row>
    <row r="512">
      <c r="B512" s="33"/>
      <c r="E512" s="34"/>
      <c r="F512" s="35"/>
      <c r="G512" s="35"/>
    </row>
    <row r="513">
      <c r="B513" s="33"/>
      <c r="E513" s="34"/>
      <c r="F513" s="35"/>
      <c r="G513" s="35"/>
    </row>
    <row r="514">
      <c r="B514" s="33"/>
      <c r="E514" s="34"/>
      <c r="F514" s="35"/>
      <c r="G514" s="35"/>
    </row>
    <row r="515">
      <c r="B515" s="33"/>
      <c r="E515" s="34"/>
      <c r="F515" s="35"/>
      <c r="G515" s="35"/>
    </row>
    <row r="516">
      <c r="B516" s="33"/>
      <c r="E516" s="34"/>
      <c r="F516" s="35"/>
      <c r="G516" s="35"/>
    </row>
    <row r="517">
      <c r="B517" s="33"/>
      <c r="E517" s="34"/>
      <c r="F517" s="35"/>
      <c r="G517" s="35"/>
    </row>
    <row r="518">
      <c r="B518" s="33"/>
      <c r="E518" s="34"/>
      <c r="F518" s="35"/>
      <c r="G518" s="35"/>
    </row>
    <row r="519">
      <c r="B519" s="33"/>
      <c r="E519" s="34"/>
      <c r="F519" s="35"/>
      <c r="G519" s="35"/>
    </row>
    <row r="520">
      <c r="B520" s="33"/>
      <c r="E520" s="34"/>
      <c r="F520" s="35"/>
      <c r="G520" s="35"/>
    </row>
    <row r="521">
      <c r="B521" s="33"/>
      <c r="E521" s="34"/>
      <c r="F521" s="35"/>
      <c r="G521" s="35"/>
    </row>
    <row r="522">
      <c r="B522" s="33"/>
      <c r="E522" s="34"/>
      <c r="F522" s="35"/>
      <c r="G522" s="35"/>
    </row>
    <row r="523">
      <c r="B523" s="33"/>
      <c r="E523" s="34"/>
      <c r="F523" s="35"/>
      <c r="G523" s="35"/>
    </row>
    <row r="524">
      <c r="B524" s="33"/>
      <c r="E524" s="34"/>
      <c r="F524" s="35"/>
      <c r="G524" s="35"/>
    </row>
    <row r="525">
      <c r="B525" s="33"/>
      <c r="E525" s="34"/>
      <c r="F525" s="35"/>
      <c r="G525" s="35"/>
    </row>
    <row r="526">
      <c r="B526" s="33"/>
      <c r="E526" s="34"/>
      <c r="F526" s="35"/>
      <c r="G526" s="35"/>
    </row>
    <row r="527">
      <c r="B527" s="33"/>
      <c r="E527" s="34"/>
      <c r="F527" s="35"/>
      <c r="G527" s="35"/>
    </row>
    <row r="528">
      <c r="B528" s="33"/>
      <c r="E528" s="34"/>
      <c r="F528" s="35"/>
      <c r="G528" s="35"/>
    </row>
    <row r="529">
      <c r="B529" s="33"/>
      <c r="E529" s="34"/>
      <c r="F529" s="35"/>
      <c r="G529" s="35"/>
    </row>
    <row r="530">
      <c r="B530" s="33"/>
      <c r="E530" s="34"/>
      <c r="F530" s="35"/>
      <c r="G530" s="35"/>
    </row>
    <row r="531">
      <c r="B531" s="33"/>
      <c r="E531" s="34"/>
      <c r="F531" s="35"/>
      <c r="G531" s="35"/>
    </row>
    <row r="532">
      <c r="B532" s="33"/>
      <c r="E532" s="34"/>
      <c r="F532" s="35"/>
      <c r="G532" s="35"/>
    </row>
    <row r="533">
      <c r="B533" s="33"/>
      <c r="E533" s="34"/>
      <c r="F533" s="35"/>
      <c r="G533" s="35"/>
    </row>
    <row r="534">
      <c r="B534" s="33"/>
      <c r="E534" s="34"/>
      <c r="F534" s="35"/>
      <c r="G534" s="35"/>
    </row>
    <row r="535">
      <c r="B535" s="33"/>
      <c r="E535" s="34"/>
      <c r="F535" s="35"/>
      <c r="G535" s="35"/>
    </row>
    <row r="536">
      <c r="B536" s="33"/>
      <c r="E536" s="34"/>
      <c r="F536" s="35"/>
      <c r="G536" s="35"/>
    </row>
    <row r="537">
      <c r="B537" s="33"/>
      <c r="E537" s="34"/>
      <c r="F537" s="35"/>
      <c r="G537" s="35"/>
    </row>
    <row r="538">
      <c r="B538" s="33"/>
      <c r="E538" s="34"/>
      <c r="F538" s="35"/>
      <c r="G538" s="35"/>
    </row>
    <row r="539">
      <c r="B539" s="33"/>
      <c r="E539" s="34"/>
      <c r="F539" s="35"/>
      <c r="G539" s="35"/>
    </row>
    <row r="540">
      <c r="B540" s="33"/>
      <c r="E540" s="34"/>
      <c r="F540" s="35"/>
      <c r="G540" s="35"/>
    </row>
    <row r="541">
      <c r="B541" s="33"/>
      <c r="E541" s="34"/>
      <c r="F541" s="35"/>
      <c r="G541" s="35"/>
    </row>
    <row r="542">
      <c r="B542" s="33"/>
      <c r="E542" s="34"/>
      <c r="F542" s="35"/>
      <c r="G542" s="35"/>
    </row>
    <row r="543">
      <c r="B543" s="33"/>
      <c r="E543" s="34"/>
      <c r="F543" s="35"/>
      <c r="G543" s="35"/>
    </row>
    <row r="544">
      <c r="B544" s="33"/>
      <c r="E544" s="34"/>
      <c r="F544" s="35"/>
      <c r="G544" s="35"/>
    </row>
    <row r="545">
      <c r="B545" s="33"/>
      <c r="E545" s="34"/>
      <c r="F545" s="35"/>
      <c r="G545" s="35"/>
    </row>
    <row r="546">
      <c r="B546" s="33"/>
      <c r="E546" s="34"/>
      <c r="F546" s="35"/>
      <c r="G546" s="35"/>
    </row>
    <row r="547">
      <c r="B547" s="33"/>
      <c r="E547" s="34"/>
      <c r="F547" s="35"/>
      <c r="G547" s="35"/>
    </row>
    <row r="548">
      <c r="B548" s="33"/>
      <c r="E548" s="34"/>
      <c r="F548" s="35"/>
      <c r="G548" s="35"/>
    </row>
    <row r="549">
      <c r="B549" s="33"/>
      <c r="E549" s="34"/>
      <c r="F549" s="35"/>
      <c r="G549" s="35"/>
    </row>
    <row r="550">
      <c r="B550" s="33"/>
      <c r="E550" s="34"/>
      <c r="F550" s="35"/>
      <c r="G550" s="35"/>
    </row>
    <row r="551">
      <c r="B551" s="33"/>
      <c r="E551" s="34"/>
      <c r="F551" s="35"/>
      <c r="G551" s="35"/>
    </row>
    <row r="552">
      <c r="B552" s="33"/>
      <c r="E552" s="34"/>
      <c r="F552" s="35"/>
      <c r="G552" s="35"/>
    </row>
    <row r="553">
      <c r="B553" s="33"/>
      <c r="E553" s="34"/>
      <c r="F553" s="35"/>
      <c r="G553" s="35"/>
    </row>
    <row r="554">
      <c r="B554" s="33"/>
      <c r="E554" s="34"/>
      <c r="F554" s="35"/>
      <c r="G554" s="35"/>
    </row>
    <row r="555">
      <c r="B555" s="33"/>
      <c r="E555" s="34"/>
      <c r="F555" s="35"/>
      <c r="G555" s="35"/>
    </row>
    <row r="556">
      <c r="B556" s="33"/>
      <c r="E556" s="34"/>
      <c r="F556" s="35"/>
      <c r="G556" s="35"/>
    </row>
    <row r="557">
      <c r="B557" s="33"/>
      <c r="E557" s="34"/>
      <c r="F557" s="35"/>
      <c r="G557" s="35"/>
    </row>
    <row r="558">
      <c r="B558" s="33"/>
      <c r="E558" s="34"/>
      <c r="F558" s="35"/>
      <c r="G558" s="35"/>
    </row>
    <row r="559">
      <c r="B559" s="33"/>
      <c r="E559" s="34"/>
      <c r="F559" s="35"/>
      <c r="G559" s="35"/>
    </row>
    <row r="560">
      <c r="B560" s="33"/>
      <c r="E560" s="34"/>
      <c r="F560" s="35"/>
      <c r="G560" s="35"/>
    </row>
    <row r="561">
      <c r="B561" s="33"/>
      <c r="E561" s="34"/>
      <c r="F561" s="35"/>
      <c r="G561" s="35"/>
    </row>
    <row r="562">
      <c r="B562" s="33"/>
      <c r="E562" s="34"/>
      <c r="F562" s="35"/>
      <c r="G562" s="35"/>
    </row>
    <row r="563">
      <c r="B563" s="33"/>
      <c r="E563" s="34"/>
      <c r="F563" s="35"/>
      <c r="G563" s="35"/>
    </row>
    <row r="564">
      <c r="B564" s="33"/>
      <c r="E564" s="34"/>
      <c r="F564" s="35"/>
      <c r="G564" s="35"/>
    </row>
    <row r="565">
      <c r="B565" s="33"/>
      <c r="E565" s="34"/>
      <c r="F565" s="35"/>
      <c r="G565" s="35"/>
    </row>
    <row r="566">
      <c r="B566" s="33"/>
      <c r="E566" s="34"/>
      <c r="F566" s="35"/>
      <c r="G566" s="35"/>
    </row>
    <row r="567">
      <c r="B567" s="33"/>
      <c r="E567" s="34"/>
      <c r="F567" s="35"/>
      <c r="G567" s="35"/>
    </row>
    <row r="568">
      <c r="B568" s="33"/>
      <c r="E568" s="34"/>
      <c r="F568" s="35"/>
      <c r="G568" s="35"/>
    </row>
    <row r="569">
      <c r="B569" s="33"/>
      <c r="E569" s="34"/>
      <c r="F569" s="35"/>
      <c r="G569" s="35"/>
    </row>
    <row r="570">
      <c r="B570" s="33"/>
      <c r="E570" s="34"/>
      <c r="F570" s="35"/>
      <c r="G570" s="35"/>
    </row>
    <row r="571">
      <c r="B571" s="33"/>
      <c r="E571" s="34"/>
      <c r="F571" s="35"/>
      <c r="G571" s="35"/>
    </row>
    <row r="572">
      <c r="B572" s="33"/>
      <c r="E572" s="34"/>
      <c r="F572" s="35"/>
      <c r="G572" s="35"/>
    </row>
    <row r="573">
      <c r="B573" s="33"/>
      <c r="E573" s="34"/>
      <c r="F573" s="35"/>
      <c r="G573" s="35"/>
    </row>
    <row r="574">
      <c r="B574" s="33"/>
      <c r="E574" s="34"/>
      <c r="F574" s="35"/>
      <c r="G574" s="35"/>
    </row>
    <row r="575">
      <c r="B575" s="33"/>
      <c r="E575" s="34"/>
      <c r="F575" s="35"/>
      <c r="G575" s="35"/>
    </row>
    <row r="576">
      <c r="B576" s="33"/>
      <c r="E576" s="34"/>
      <c r="F576" s="35"/>
      <c r="G576" s="35"/>
    </row>
    <row r="577">
      <c r="B577" s="33"/>
      <c r="E577" s="34"/>
      <c r="F577" s="35"/>
      <c r="G577" s="35"/>
    </row>
    <row r="578">
      <c r="B578" s="33"/>
      <c r="E578" s="34"/>
      <c r="F578" s="35"/>
      <c r="G578" s="35"/>
    </row>
    <row r="579">
      <c r="B579" s="33"/>
      <c r="E579" s="34"/>
      <c r="F579" s="35"/>
      <c r="G579" s="35"/>
    </row>
    <row r="580">
      <c r="B580" s="33"/>
      <c r="E580" s="34"/>
      <c r="F580" s="35"/>
      <c r="G580" s="35"/>
    </row>
    <row r="581">
      <c r="B581" s="33"/>
      <c r="E581" s="34"/>
      <c r="F581" s="35"/>
      <c r="G581" s="35"/>
    </row>
    <row r="582">
      <c r="B582" s="33"/>
      <c r="E582" s="34"/>
      <c r="F582" s="35"/>
      <c r="G582" s="35"/>
    </row>
    <row r="583">
      <c r="B583" s="33"/>
      <c r="E583" s="34"/>
      <c r="F583" s="35"/>
      <c r="G583" s="35"/>
    </row>
    <row r="584">
      <c r="B584" s="33"/>
      <c r="E584" s="34"/>
      <c r="F584" s="35"/>
      <c r="G584" s="35"/>
    </row>
    <row r="585">
      <c r="B585" s="33"/>
      <c r="E585" s="34"/>
      <c r="F585" s="35"/>
      <c r="G585" s="35"/>
    </row>
    <row r="586">
      <c r="B586" s="33"/>
      <c r="E586" s="34"/>
      <c r="F586" s="35"/>
      <c r="G586" s="35"/>
    </row>
    <row r="587">
      <c r="B587" s="33"/>
      <c r="E587" s="34"/>
      <c r="F587" s="35"/>
      <c r="G587" s="35"/>
    </row>
    <row r="588">
      <c r="B588" s="33"/>
      <c r="E588" s="34"/>
      <c r="F588" s="35"/>
      <c r="G588" s="35"/>
    </row>
    <row r="589">
      <c r="B589" s="33"/>
      <c r="E589" s="34"/>
      <c r="F589" s="35"/>
      <c r="G589" s="35"/>
    </row>
    <row r="590">
      <c r="B590" s="33"/>
      <c r="E590" s="34"/>
      <c r="F590" s="35"/>
      <c r="G590" s="35"/>
    </row>
    <row r="591">
      <c r="B591" s="33"/>
      <c r="E591" s="34"/>
      <c r="F591" s="35"/>
      <c r="G591" s="35"/>
    </row>
    <row r="592">
      <c r="B592" s="33"/>
      <c r="E592" s="34"/>
      <c r="F592" s="35"/>
      <c r="G592" s="35"/>
    </row>
    <row r="593">
      <c r="B593" s="33"/>
      <c r="E593" s="34"/>
      <c r="F593" s="35"/>
      <c r="G593" s="35"/>
    </row>
    <row r="594">
      <c r="B594" s="33"/>
      <c r="E594" s="34"/>
      <c r="F594" s="35"/>
      <c r="G594" s="35"/>
    </row>
    <row r="595">
      <c r="B595" s="33"/>
      <c r="E595" s="34"/>
      <c r="F595" s="35"/>
      <c r="G595" s="35"/>
    </row>
    <row r="596">
      <c r="B596" s="33"/>
      <c r="E596" s="34"/>
      <c r="F596" s="35"/>
      <c r="G596" s="35"/>
    </row>
    <row r="597">
      <c r="B597" s="33"/>
      <c r="E597" s="34"/>
      <c r="F597" s="35"/>
      <c r="G597" s="35"/>
    </row>
    <row r="598">
      <c r="B598" s="33"/>
      <c r="E598" s="34"/>
      <c r="F598" s="35"/>
      <c r="G598" s="35"/>
    </row>
    <row r="599">
      <c r="B599" s="33"/>
      <c r="E599" s="34"/>
      <c r="F599" s="35"/>
      <c r="G599" s="35"/>
    </row>
    <row r="600">
      <c r="B600" s="33"/>
      <c r="E600" s="34"/>
      <c r="F600" s="35"/>
      <c r="G600" s="35"/>
    </row>
    <row r="601">
      <c r="B601" s="33"/>
      <c r="E601" s="34"/>
      <c r="F601" s="35"/>
      <c r="G601" s="35"/>
    </row>
    <row r="602">
      <c r="B602" s="33"/>
      <c r="E602" s="34"/>
      <c r="F602" s="35"/>
      <c r="G602" s="35"/>
    </row>
    <row r="603">
      <c r="B603" s="33"/>
      <c r="E603" s="34"/>
      <c r="F603" s="35"/>
      <c r="G603" s="35"/>
    </row>
    <row r="604">
      <c r="B604" s="33"/>
      <c r="E604" s="34"/>
      <c r="F604" s="35"/>
      <c r="G604" s="35"/>
    </row>
    <row r="605">
      <c r="B605" s="33"/>
      <c r="E605" s="34"/>
      <c r="F605" s="35"/>
      <c r="G605" s="35"/>
    </row>
    <row r="606">
      <c r="B606" s="33"/>
      <c r="E606" s="34"/>
      <c r="F606" s="35"/>
      <c r="G606" s="35"/>
    </row>
    <row r="607">
      <c r="B607" s="33"/>
      <c r="E607" s="34"/>
      <c r="F607" s="35"/>
      <c r="G607" s="35"/>
    </row>
    <row r="608">
      <c r="B608" s="33"/>
      <c r="E608" s="34"/>
      <c r="F608" s="35"/>
      <c r="G608" s="35"/>
    </row>
    <row r="609">
      <c r="B609" s="33"/>
      <c r="E609" s="34"/>
      <c r="F609" s="35"/>
      <c r="G609" s="35"/>
    </row>
    <row r="610">
      <c r="B610" s="33"/>
      <c r="E610" s="34"/>
      <c r="F610" s="35"/>
      <c r="G610" s="35"/>
    </row>
    <row r="611">
      <c r="B611" s="33"/>
      <c r="E611" s="34"/>
      <c r="F611" s="35"/>
      <c r="G611" s="35"/>
    </row>
    <row r="612">
      <c r="B612" s="33"/>
      <c r="E612" s="34"/>
      <c r="F612" s="35"/>
      <c r="G612" s="35"/>
    </row>
    <row r="613">
      <c r="B613" s="33"/>
      <c r="E613" s="34"/>
      <c r="F613" s="35"/>
      <c r="G613" s="35"/>
    </row>
    <row r="614">
      <c r="B614" s="33"/>
      <c r="E614" s="34"/>
      <c r="F614" s="35"/>
      <c r="G614" s="35"/>
    </row>
    <row r="615">
      <c r="B615" s="33"/>
      <c r="E615" s="34"/>
      <c r="F615" s="35"/>
      <c r="G615" s="35"/>
    </row>
    <row r="616">
      <c r="B616" s="33"/>
      <c r="E616" s="34"/>
      <c r="F616" s="35"/>
      <c r="G616" s="35"/>
    </row>
    <row r="617">
      <c r="B617" s="33"/>
      <c r="E617" s="34"/>
      <c r="F617" s="35"/>
      <c r="G617" s="35"/>
    </row>
    <row r="618">
      <c r="B618" s="33"/>
      <c r="E618" s="34"/>
      <c r="F618" s="35"/>
      <c r="G618" s="35"/>
    </row>
    <row r="619">
      <c r="B619" s="33"/>
      <c r="E619" s="34"/>
      <c r="F619" s="35"/>
      <c r="G619" s="35"/>
    </row>
    <row r="620">
      <c r="B620" s="33"/>
      <c r="E620" s="34"/>
      <c r="F620" s="35"/>
      <c r="G620" s="35"/>
    </row>
    <row r="621">
      <c r="B621" s="33"/>
      <c r="E621" s="34"/>
      <c r="F621" s="35"/>
      <c r="G621" s="35"/>
    </row>
    <row r="622">
      <c r="B622" s="33"/>
      <c r="E622" s="34"/>
      <c r="F622" s="35"/>
      <c r="G622" s="35"/>
    </row>
    <row r="623">
      <c r="B623" s="33"/>
      <c r="E623" s="34"/>
      <c r="F623" s="35"/>
      <c r="G623" s="35"/>
    </row>
    <row r="624">
      <c r="B624" s="33"/>
      <c r="E624" s="34"/>
      <c r="F624" s="35"/>
      <c r="G624" s="35"/>
    </row>
    <row r="625">
      <c r="B625" s="33"/>
      <c r="E625" s="34"/>
      <c r="F625" s="35"/>
      <c r="G625" s="35"/>
    </row>
    <row r="626">
      <c r="B626" s="33"/>
      <c r="E626" s="34"/>
      <c r="F626" s="35"/>
      <c r="G626" s="35"/>
    </row>
    <row r="627">
      <c r="B627" s="33"/>
      <c r="E627" s="34"/>
      <c r="F627" s="35"/>
      <c r="G627" s="35"/>
    </row>
    <row r="628">
      <c r="B628" s="33"/>
      <c r="E628" s="34"/>
      <c r="F628" s="35"/>
      <c r="G628" s="35"/>
    </row>
    <row r="629">
      <c r="B629" s="33"/>
      <c r="E629" s="34"/>
      <c r="F629" s="35"/>
      <c r="G629" s="35"/>
    </row>
    <row r="630">
      <c r="B630" s="33"/>
      <c r="E630" s="34"/>
      <c r="F630" s="35"/>
      <c r="G630" s="35"/>
    </row>
    <row r="631">
      <c r="B631" s="33"/>
      <c r="E631" s="34"/>
      <c r="F631" s="35"/>
      <c r="G631" s="35"/>
    </row>
    <row r="632">
      <c r="B632" s="33"/>
      <c r="E632" s="34"/>
      <c r="F632" s="35"/>
      <c r="G632" s="35"/>
    </row>
    <row r="633">
      <c r="B633" s="33"/>
      <c r="E633" s="34"/>
      <c r="F633" s="35"/>
      <c r="G633" s="35"/>
    </row>
    <row r="634">
      <c r="B634" s="33"/>
      <c r="E634" s="34"/>
      <c r="F634" s="35"/>
      <c r="G634" s="35"/>
    </row>
    <row r="635">
      <c r="B635" s="33"/>
      <c r="E635" s="34"/>
      <c r="F635" s="35"/>
      <c r="G635" s="35"/>
    </row>
    <row r="636">
      <c r="B636" s="33"/>
      <c r="E636" s="34"/>
      <c r="F636" s="35"/>
      <c r="G636" s="35"/>
    </row>
    <row r="637">
      <c r="B637" s="33"/>
      <c r="E637" s="34"/>
      <c r="F637" s="35"/>
      <c r="G637" s="35"/>
    </row>
    <row r="638">
      <c r="B638" s="33"/>
      <c r="E638" s="34"/>
      <c r="F638" s="35"/>
      <c r="G638" s="35"/>
    </row>
    <row r="639">
      <c r="B639" s="33"/>
      <c r="E639" s="34"/>
      <c r="F639" s="35"/>
      <c r="G639" s="35"/>
    </row>
    <row r="640">
      <c r="B640" s="33"/>
      <c r="E640" s="34"/>
      <c r="F640" s="35"/>
      <c r="G640" s="35"/>
    </row>
    <row r="641">
      <c r="B641" s="33"/>
      <c r="E641" s="34"/>
      <c r="F641" s="35"/>
      <c r="G641" s="35"/>
    </row>
    <row r="642">
      <c r="B642" s="33"/>
      <c r="E642" s="34"/>
      <c r="F642" s="35"/>
      <c r="G642" s="35"/>
    </row>
    <row r="643">
      <c r="B643" s="33"/>
      <c r="E643" s="34"/>
      <c r="F643" s="35"/>
      <c r="G643" s="35"/>
    </row>
    <row r="644">
      <c r="B644" s="33"/>
      <c r="E644" s="34"/>
      <c r="F644" s="35"/>
      <c r="G644" s="35"/>
    </row>
    <row r="645">
      <c r="B645" s="33"/>
      <c r="E645" s="34"/>
      <c r="F645" s="35"/>
      <c r="G645" s="35"/>
    </row>
    <row r="646">
      <c r="B646" s="33"/>
      <c r="E646" s="34"/>
      <c r="F646" s="35"/>
      <c r="G646" s="35"/>
    </row>
    <row r="647">
      <c r="B647" s="33"/>
      <c r="E647" s="34"/>
      <c r="F647" s="35"/>
      <c r="G647" s="35"/>
    </row>
    <row r="648">
      <c r="B648" s="33"/>
      <c r="E648" s="34"/>
      <c r="F648" s="35"/>
      <c r="G648" s="35"/>
    </row>
    <row r="649">
      <c r="B649" s="33"/>
      <c r="E649" s="34"/>
      <c r="F649" s="35"/>
      <c r="G649" s="35"/>
    </row>
    <row r="650">
      <c r="B650" s="33"/>
      <c r="E650" s="34"/>
      <c r="F650" s="35"/>
      <c r="G650" s="35"/>
    </row>
    <row r="651">
      <c r="B651" s="33"/>
      <c r="E651" s="34"/>
      <c r="F651" s="35"/>
      <c r="G651" s="35"/>
    </row>
    <row r="652">
      <c r="B652" s="33"/>
      <c r="E652" s="34"/>
      <c r="F652" s="35"/>
      <c r="G652" s="35"/>
    </row>
    <row r="653">
      <c r="B653" s="33"/>
      <c r="E653" s="34"/>
      <c r="F653" s="35"/>
      <c r="G653" s="35"/>
    </row>
    <row r="654">
      <c r="B654" s="33"/>
      <c r="E654" s="34"/>
      <c r="F654" s="35"/>
      <c r="G654" s="35"/>
    </row>
    <row r="655">
      <c r="B655" s="33"/>
      <c r="E655" s="34"/>
      <c r="F655" s="35"/>
      <c r="G655" s="35"/>
    </row>
    <row r="656">
      <c r="B656" s="33"/>
      <c r="E656" s="34"/>
      <c r="F656" s="35"/>
      <c r="G656" s="35"/>
    </row>
    <row r="657">
      <c r="B657" s="33"/>
      <c r="E657" s="34"/>
      <c r="F657" s="35"/>
      <c r="G657" s="35"/>
    </row>
    <row r="658">
      <c r="B658" s="33"/>
      <c r="E658" s="34"/>
      <c r="F658" s="35"/>
      <c r="G658" s="35"/>
    </row>
    <row r="659">
      <c r="B659" s="33"/>
      <c r="E659" s="34"/>
      <c r="F659" s="35"/>
      <c r="G659" s="35"/>
    </row>
    <row r="660">
      <c r="B660" s="33"/>
      <c r="E660" s="34"/>
      <c r="F660" s="35"/>
      <c r="G660" s="35"/>
    </row>
    <row r="661">
      <c r="B661" s="33"/>
      <c r="E661" s="34"/>
      <c r="F661" s="35"/>
      <c r="G661" s="35"/>
    </row>
    <row r="662">
      <c r="B662" s="33"/>
      <c r="E662" s="34"/>
      <c r="F662" s="35"/>
      <c r="G662" s="35"/>
    </row>
    <row r="663">
      <c r="B663" s="33"/>
      <c r="E663" s="34"/>
      <c r="F663" s="35"/>
      <c r="G663" s="35"/>
    </row>
    <row r="664">
      <c r="B664" s="33"/>
      <c r="E664" s="34"/>
      <c r="F664" s="35"/>
      <c r="G664" s="35"/>
    </row>
    <row r="665">
      <c r="B665" s="33"/>
      <c r="E665" s="34"/>
      <c r="F665" s="35"/>
      <c r="G665" s="35"/>
    </row>
    <row r="666">
      <c r="B666" s="33"/>
      <c r="E666" s="34"/>
      <c r="F666" s="35"/>
      <c r="G666" s="35"/>
    </row>
    <row r="667">
      <c r="B667" s="33"/>
      <c r="E667" s="34"/>
      <c r="F667" s="35"/>
      <c r="G667" s="35"/>
    </row>
    <row r="668">
      <c r="B668" s="33"/>
      <c r="E668" s="34"/>
      <c r="F668" s="35"/>
      <c r="G668" s="35"/>
    </row>
    <row r="669">
      <c r="B669" s="33"/>
      <c r="E669" s="34"/>
      <c r="F669" s="35"/>
      <c r="G669" s="35"/>
    </row>
    <row r="670">
      <c r="B670" s="33"/>
      <c r="E670" s="34"/>
      <c r="F670" s="35"/>
      <c r="G670" s="35"/>
    </row>
    <row r="671">
      <c r="B671" s="33"/>
      <c r="E671" s="34"/>
      <c r="F671" s="35"/>
      <c r="G671" s="35"/>
    </row>
    <row r="672">
      <c r="B672" s="33"/>
      <c r="E672" s="34"/>
      <c r="F672" s="35"/>
      <c r="G672" s="35"/>
    </row>
    <row r="673">
      <c r="B673" s="33"/>
      <c r="E673" s="34"/>
      <c r="F673" s="35"/>
      <c r="G673" s="35"/>
    </row>
    <row r="674">
      <c r="B674" s="33"/>
      <c r="E674" s="34"/>
      <c r="F674" s="35"/>
      <c r="G674" s="35"/>
    </row>
    <row r="675">
      <c r="B675" s="33"/>
      <c r="E675" s="34"/>
      <c r="F675" s="35"/>
      <c r="G675" s="35"/>
    </row>
    <row r="676">
      <c r="B676" s="33"/>
      <c r="E676" s="34"/>
      <c r="F676" s="35"/>
      <c r="G676" s="35"/>
    </row>
    <row r="677">
      <c r="B677" s="33"/>
      <c r="E677" s="34"/>
      <c r="F677" s="35"/>
      <c r="G677" s="35"/>
    </row>
    <row r="678">
      <c r="B678" s="33"/>
      <c r="E678" s="34"/>
      <c r="F678" s="35"/>
      <c r="G678" s="35"/>
    </row>
    <row r="679">
      <c r="B679" s="33"/>
      <c r="E679" s="34"/>
      <c r="F679" s="35"/>
      <c r="G679" s="35"/>
    </row>
    <row r="680">
      <c r="B680" s="33"/>
      <c r="E680" s="34"/>
      <c r="F680" s="35"/>
      <c r="G680" s="35"/>
    </row>
    <row r="681">
      <c r="B681" s="33"/>
      <c r="E681" s="34"/>
      <c r="F681" s="35"/>
      <c r="G681" s="35"/>
    </row>
    <row r="682">
      <c r="B682" s="33"/>
      <c r="E682" s="34"/>
      <c r="F682" s="35"/>
      <c r="G682" s="35"/>
    </row>
    <row r="683">
      <c r="B683" s="33"/>
      <c r="E683" s="34"/>
      <c r="F683" s="35"/>
      <c r="G683" s="35"/>
    </row>
    <row r="684">
      <c r="B684" s="33"/>
      <c r="E684" s="34"/>
      <c r="F684" s="35"/>
      <c r="G684" s="35"/>
    </row>
    <row r="685">
      <c r="B685" s="33"/>
      <c r="E685" s="34"/>
      <c r="F685" s="35"/>
      <c r="G685" s="35"/>
    </row>
    <row r="686">
      <c r="B686" s="33"/>
      <c r="E686" s="34"/>
      <c r="F686" s="35"/>
      <c r="G686" s="35"/>
    </row>
    <row r="687">
      <c r="B687" s="33"/>
      <c r="E687" s="34"/>
      <c r="F687" s="35"/>
      <c r="G687" s="35"/>
    </row>
    <row r="688">
      <c r="B688" s="33"/>
      <c r="E688" s="34"/>
      <c r="F688" s="35"/>
      <c r="G688" s="35"/>
    </row>
    <row r="689">
      <c r="B689" s="33"/>
      <c r="E689" s="34"/>
      <c r="F689" s="35"/>
      <c r="G689" s="35"/>
    </row>
    <row r="690">
      <c r="B690" s="33"/>
      <c r="E690" s="34"/>
      <c r="F690" s="35"/>
      <c r="G690" s="35"/>
    </row>
    <row r="691">
      <c r="B691" s="33"/>
      <c r="E691" s="34"/>
      <c r="F691" s="35"/>
      <c r="G691" s="35"/>
    </row>
    <row r="692">
      <c r="B692" s="33"/>
      <c r="E692" s="34"/>
      <c r="F692" s="35"/>
      <c r="G692" s="35"/>
    </row>
    <row r="693">
      <c r="B693" s="33"/>
      <c r="E693" s="34"/>
      <c r="F693" s="35"/>
      <c r="G693" s="35"/>
    </row>
    <row r="694">
      <c r="B694" s="33"/>
      <c r="E694" s="34"/>
      <c r="F694" s="35"/>
      <c r="G694" s="35"/>
    </row>
    <row r="695">
      <c r="B695" s="33"/>
      <c r="E695" s="34"/>
      <c r="F695" s="35"/>
      <c r="G695" s="35"/>
    </row>
    <row r="696">
      <c r="B696" s="33"/>
      <c r="E696" s="34"/>
      <c r="F696" s="35"/>
      <c r="G696" s="35"/>
    </row>
    <row r="697">
      <c r="B697" s="33"/>
      <c r="E697" s="34"/>
      <c r="F697" s="35"/>
      <c r="G697" s="35"/>
    </row>
    <row r="698">
      <c r="B698" s="33"/>
      <c r="E698" s="34"/>
      <c r="F698" s="35"/>
      <c r="G698" s="35"/>
    </row>
    <row r="699">
      <c r="B699" s="33"/>
      <c r="E699" s="34"/>
      <c r="F699" s="35"/>
      <c r="G699" s="35"/>
    </row>
    <row r="700">
      <c r="B700" s="33"/>
      <c r="E700" s="34"/>
      <c r="F700" s="35"/>
      <c r="G700" s="35"/>
    </row>
    <row r="701">
      <c r="B701" s="33"/>
      <c r="E701" s="34"/>
      <c r="F701" s="35"/>
      <c r="G701" s="35"/>
    </row>
    <row r="702">
      <c r="B702" s="33"/>
      <c r="E702" s="34"/>
      <c r="F702" s="35"/>
      <c r="G702" s="35"/>
    </row>
    <row r="703">
      <c r="B703" s="33"/>
      <c r="E703" s="34"/>
      <c r="F703" s="35"/>
      <c r="G703" s="35"/>
    </row>
    <row r="704">
      <c r="B704" s="33"/>
      <c r="E704" s="34"/>
      <c r="F704" s="35"/>
      <c r="G704" s="35"/>
    </row>
    <row r="705">
      <c r="B705" s="33"/>
      <c r="E705" s="34"/>
      <c r="F705" s="35"/>
      <c r="G705" s="35"/>
    </row>
    <row r="706">
      <c r="B706" s="33"/>
      <c r="E706" s="34"/>
      <c r="F706" s="35"/>
      <c r="G706" s="35"/>
    </row>
    <row r="707">
      <c r="B707" s="33"/>
      <c r="E707" s="34"/>
      <c r="F707" s="35"/>
      <c r="G707" s="35"/>
    </row>
    <row r="708">
      <c r="B708" s="33"/>
      <c r="E708" s="34"/>
      <c r="F708" s="35"/>
      <c r="G708" s="35"/>
    </row>
    <row r="709">
      <c r="B709" s="33"/>
      <c r="E709" s="34"/>
      <c r="F709" s="35"/>
      <c r="G709" s="35"/>
    </row>
    <row r="710">
      <c r="B710" s="33"/>
      <c r="E710" s="34"/>
      <c r="F710" s="35"/>
      <c r="G710" s="35"/>
    </row>
    <row r="711">
      <c r="B711" s="33"/>
      <c r="E711" s="34"/>
      <c r="F711" s="35"/>
      <c r="G711" s="35"/>
    </row>
    <row r="712">
      <c r="B712" s="33"/>
      <c r="E712" s="34"/>
      <c r="F712" s="35"/>
      <c r="G712" s="35"/>
    </row>
    <row r="713">
      <c r="B713" s="33"/>
      <c r="E713" s="34"/>
      <c r="F713" s="35"/>
      <c r="G713" s="35"/>
    </row>
    <row r="714">
      <c r="B714" s="33"/>
      <c r="E714" s="34"/>
      <c r="F714" s="35"/>
      <c r="G714" s="35"/>
    </row>
    <row r="715">
      <c r="B715" s="33"/>
      <c r="E715" s="34"/>
      <c r="F715" s="35"/>
      <c r="G715" s="35"/>
    </row>
    <row r="716">
      <c r="B716" s="33"/>
      <c r="E716" s="34"/>
      <c r="F716" s="35"/>
      <c r="G716" s="35"/>
    </row>
    <row r="717">
      <c r="B717" s="33"/>
      <c r="E717" s="34"/>
      <c r="F717" s="35"/>
      <c r="G717" s="35"/>
    </row>
    <row r="718">
      <c r="B718" s="33"/>
      <c r="E718" s="34"/>
      <c r="F718" s="35"/>
      <c r="G718" s="35"/>
    </row>
    <row r="719">
      <c r="B719" s="33"/>
      <c r="E719" s="34"/>
      <c r="F719" s="35"/>
      <c r="G719" s="35"/>
    </row>
    <row r="720">
      <c r="B720" s="33"/>
      <c r="E720" s="34"/>
      <c r="F720" s="35"/>
      <c r="G720" s="35"/>
    </row>
    <row r="721">
      <c r="B721" s="33"/>
      <c r="E721" s="34"/>
      <c r="F721" s="35"/>
      <c r="G721" s="35"/>
    </row>
    <row r="722">
      <c r="B722" s="33"/>
      <c r="E722" s="34"/>
      <c r="F722" s="35"/>
      <c r="G722" s="35"/>
    </row>
    <row r="723">
      <c r="B723" s="33"/>
      <c r="E723" s="34"/>
      <c r="F723" s="35"/>
      <c r="G723" s="35"/>
    </row>
    <row r="724">
      <c r="B724" s="33"/>
      <c r="E724" s="34"/>
      <c r="F724" s="35"/>
      <c r="G724" s="35"/>
    </row>
    <row r="725">
      <c r="B725" s="33"/>
      <c r="E725" s="34"/>
      <c r="F725" s="35"/>
      <c r="G725" s="35"/>
    </row>
    <row r="726">
      <c r="B726" s="33"/>
      <c r="E726" s="34"/>
      <c r="F726" s="35"/>
      <c r="G726" s="35"/>
    </row>
    <row r="727">
      <c r="B727" s="33"/>
      <c r="E727" s="34"/>
      <c r="F727" s="35"/>
      <c r="G727" s="35"/>
    </row>
    <row r="728">
      <c r="B728" s="33"/>
      <c r="E728" s="34"/>
      <c r="F728" s="35"/>
      <c r="G728" s="35"/>
    </row>
    <row r="729">
      <c r="B729" s="33"/>
      <c r="E729" s="34"/>
      <c r="F729" s="35"/>
      <c r="G729" s="35"/>
    </row>
    <row r="730">
      <c r="B730" s="33"/>
      <c r="E730" s="34"/>
      <c r="F730" s="35"/>
      <c r="G730" s="35"/>
    </row>
    <row r="731">
      <c r="B731" s="33"/>
      <c r="E731" s="34"/>
      <c r="F731" s="35"/>
      <c r="G731" s="35"/>
    </row>
    <row r="732">
      <c r="B732" s="33"/>
      <c r="E732" s="34"/>
      <c r="F732" s="35"/>
      <c r="G732" s="35"/>
    </row>
    <row r="733">
      <c r="B733" s="33"/>
      <c r="E733" s="34"/>
      <c r="F733" s="35"/>
      <c r="G733" s="35"/>
    </row>
    <row r="734">
      <c r="B734" s="33"/>
      <c r="E734" s="34"/>
      <c r="F734" s="35"/>
      <c r="G734" s="35"/>
    </row>
    <row r="735">
      <c r="B735" s="33"/>
      <c r="E735" s="34"/>
      <c r="F735" s="35"/>
      <c r="G735" s="35"/>
    </row>
    <row r="736">
      <c r="B736" s="33"/>
      <c r="E736" s="34"/>
      <c r="F736" s="35"/>
      <c r="G736" s="35"/>
    </row>
    <row r="737">
      <c r="B737" s="33"/>
      <c r="E737" s="34"/>
      <c r="F737" s="35"/>
      <c r="G737" s="35"/>
    </row>
    <row r="738">
      <c r="B738" s="33"/>
      <c r="E738" s="34"/>
      <c r="F738" s="35"/>
      <c r="G738" s="35"/>
    </row>
    <row r="739">
      <c r="B739" s="33"/>
      <c r="E739" s="34"/>
      <c r="F739" s="35"/>
      <c r="G739" s="35"/>
    </row>
    <row r="740">
      <c r="B740" s="33"/>
      <c r="E740" s="34"/>
      <c r="F740" s="35"/>
      <c r="G740" s="35"/>
    </row>
    <row r="741">
      <c r="B741" s="33"/>
      <c r="E741" s="34"/>
      <c r="F741" s="35"/>
      <c r="G741" s="35"/>
    </row>
    <row r="742">
      <c r="B742" s="33"/>
      <c r="E742" s="34"/>
      <c r="F742" s="35"/>
      <c r="G742" s="35"/>
    </row>
    <row r="743">
      <c r="B743" s="33"/>
      <c r="E743" s="34"/>
      <c r="F743" s="35"/>
      <c r="G743" s="35"/>
    </row>
    <row r="744">
      <c r="B744" s="33"/>
      <c r="E744" s="34"/>
      <c r="F744" s="35"/>
      <c r="G744" s="35"/>
    </row>
    <row r="745">
      <c r="B745" s="33"/>
      <c r="E745" s="34"/>
      <c r="F745" s="35"/>
      <c r="G745" s="35"/>
    </row>
    <row r="746">
      <c r="B746" s="33"/>
      <c r="E746" s="34"/>
      <c r="F746" s="35"/>
      <c r="G746" s="35"/>
    </row>
    <row r="747">
      <c r="B747" s="33"/>
      <c r="E747" s="34"/>
      <c r="F747" s="35"/>
      <c r="G747" s="35"/>
    </row>
    <row r="748">
      <c r="B748" s="33"/>
      <c r="E748" s="34"/>
      <c r="F748" s="35"/>
      <c r="G748" s="35"/>
    </row>
    <row r="749">
      <c r="B749" s="33"/>
      <c r="E749" s="34"/>
      <c r="F749" s="35"/>
      <c r="G749" s="35"/>
    </row>
    <row r="750">
      <c r="B750" s="33"/>
      <c r="E750" s="34"/>
      <c r="F750" s="35"/>
      <c r="G750" s="35"/>
    </row>
    <row r="751">
      <c r="B751" s="33"/>
      <c r="E751" s="34"/>
      <c r="F751" s="35"/>
      <c r="G751" s="35"/>
    </row>
    <row r="752">
      <c r="B752" s="33"/>
      <c r="E752" s="34"/>
      <c r="F752" s="35"/>
      <c r="G752" s="35"/>
    </row>
    <row r="753">
      <c r="B753" s="33"/>
      <c r="E753" s="34"/>
      <c r="F753" s="35"/>
      <c r="G753" s="35"/>
    </row>
    <row r="754">
      <c r="B754" s="33"/>
      <c r="E754" s="34"/>
      <c r="F754" s="35"/>
      <c r="G754" s="35"/>
    </row>
    <row r="755">
      <c r="B755" s="33"/>
      <c r="E755" s="34"/>
      <c r="F755" s="35"/>
      <c r="G755" s="35"/>
    </row>
    <row r="756">
      <c r="B756" s="33"/>
      <c r="E756" s="34"/>
      <c r="F756" s="35"/>
      <c r="G756" s="35"/>
    </row>
    <row r="757">
      <c r="B757" s="33"/>
      <c r="E757" s="34"/>
      <c r="F757" s="35"/>
      <c r="G757" s="35"/>
    </row>
    <row r="758">
      <c r="B758" s="33"/>
      <c r="E758" s="34"/>
      <c r="F758" s="35"/>
      <c r="G758" s="35"/>
    </row>
    <row r="759">
      <c r="B759" s="33"/>
      <c r="E759" s="34"/>
      <c r="F759" s="35"/>
      <c r="G759" s="35"/>
    </row>
    <row r="760">
      <c r="B760" s="33"/>
      <c r="E760" s="34"/>
      <c r="F760" s="35"/>
      <c r="G760" s="35"/>
    </row>
    <row r="761">
      <c r="B761" s="33"/>
      <c r="E761" s="34"/>
      <c r="F761" s="35"/>
      <c r="G761" s="35"/>
    </row>
    <row r="762">
      <c r="B762" s="33"/>
      <c r="E762" s="34"/>
      <c r="F762" s="35"/>
      <c r="G762" s="35"/>
    </row>
    <row r="763">
      <c r="B763" s="33"/>
      <c r="E763" s="34"/>
      <c r="F763" s="35"/>
      <c r="G763" s="35"/>
    </row>
    <row r="764">
      <c r="B764" s="33"/>
      <c r="E764" s="34"/>
      <c r="F764" s="35"/>
      <c r="G764" s="35"/>
    </row>
    <row r="765">
      <c r="B765" s="33"/>
      <c r="E765" s="34"/>
      <c r="F765" s="35"/>
      <c r="G765" s="35"/>
    </row>
    <row r="766">
      <c r="B766" s="33"/>
      <c r="E766" s="34"/>
      <c r="F766" s="35"/>
      <c r="G766" s="35"/>
    </row>
    <row r="767">
      <c r="B767" s="33"/>
      <c r="E767" s="34"/>
      <c r="F767" s="35"/>
      <c r="G767" s="35"/>
    </row>
    <row r="768">
      <c r="B768" s="33"/>
      <c r="E768" s="34"/>
      <c r="F768" s="35"/>
      <c r="G768" s="35"/>
    </row>
    <row r="769">
      <c r="B769" s="33"/>
      <c r="E769" s="34"/>
      <c r="F769" s="35"/>
      <c r="G769" s="35"/>
    </row>
    <row r="770">
      <c r="B770" s="33"/>
      <c r="E770" s="34"/>
      <c r="F770" s="35"/>
      <c r="G770" s="35"/>
    </row>
    <row r="771">
      <c r="B771" s="33"/>
      <c r="E771" s="34"/>
      <c r="F771" s="35"/>
      <c r="G771" s="35"/>
    </row>
    <row r="772">
      <c r="B772" s="33"/>
      <c r="E772" s="34"/>
      <c r="F772" s="35"/>
      <c r="G772" s="35"/>
    </row>
    <row r="773">
      <c r="B773" s="33"/>
      <c r="E773" s="34"/>
      <c r="F773" s="35"/>
      <c r="G773" s="35"/>
    </row>
    <row r="774">
      <c r="B774" s="33"/>
      <c r="E774" s="34"/>
      <c r="F774" s="35"/>
      <c r="G774" s="35"/>
    </row>
    <row r="775">
      <c r="B775" s="33"/>
      <c r="E775" s="34"/>
      <c r="F775" s="35"/>
      <c r="G775" s="35"/>
    </row>
    <row r="776">
      <c r="B776" s="33"/>
      <c r="E776" s="34"/>
      <c r="F776" s="35"/>
      <c r="G776" s="35"/>
    </row>
    <row r="777">
      <c r="B777" s="33"/>
      <c r="E777" s="34"/>
      <c r="F777" s="35"/>
      <c r="G777" s="35"/>
    </row>
    <row r="778">
      <c r="B778" s="33"/>
      <c r="E778" s="34"/>
      <c r="F778" s="35"/>
      <c r="G778" s="35"/>
    </row>
    <row r="779">
      <c r="B779" s="33"/>
      <c r="E779" s="34"/>
      <c r="F779" s="35"/>
      <c r="G779" s="35"/>
    </row>
    <row r="780">
      <c r="B780" s="33"/>
      <c r="E780" s="34"/>
      <c r="F780" s="35"/>
      <c r="G780" s="35"/>
    </row>
    <row r="781">
      <c r="B781" s="33"/>
      <c r="E781" s="34"/>
      <c r="F781" s="35"/>
      <c r="G781" s="35"/>
    </row>
    <row r="782">
      <c r="B782" s="33"/>
      <c r="E782" s="34"/>
      <c r="F782" s="35"/>
      <c r="G782" s="35"/>
    </row>
    <row r="783">
      <c r="B783" s="33"/>
      <c r="E783" s="34"/>
      <c r="F783" s="35"/>
      <c r="G783" s="35"/>
    </row>
    <row r="784">
      <c r="B784" s="33"/>
      <c r="E784" s="34"/>
      <c r="F784" s="35"/>
      <c r="G784" s="35"/>
    </row>
    <row r="785">
      <c r="B785" s="33"/>
      <c r="E785" s="34"/>
      <c r="F785" s="35"/>
      <c r="G785" s="35"/>
    </row>
    <row r="786">
      <c r="B786" s="33"/>
      <c r="E786" s="34"/>
      <c r="F786" s="35"/>
      <c r="G786" s="35"/>
    </row>
    <row r="787">
      <c r="B787" s="33"/>
      <c r="E787" s="34"/>
      <c r="F787" s="35"/>
      <c r="G787" s="35"/>
    </row>
    <row r="788">
      <c r="B788" s="33"/>
      <c r="E788" s="34"/>
      <c r="F788" s="35"/>
      <c r="G788" s="35"/>
    </row>
    <row r="789">
      <c r="B789" s="33"/>
      <c r="E789" s="34"/>
      <c r="F789" s="35"/>
      <c r="G789" s="35"/>
    </row>
    <row r="790">
      <c r="B790" s="33"/>
      <c r="E790" s="34"/>
      <c r="F790" s="35"/>
      <c r="G790" s="35"/>
    </row>
    <row r="791">
      <c r="B791" s="33"/>
      <c r="E791" s="34"/>
      <c r="F791" s="35"/>
      <c r="G791" s="35"/>
    </row>
    <row r="792">
      <c r="B792" s="33"/>
      <c r="E792" s="34"/>
      <c r="F792" s="35"/>
      <c r="G792" s="35"/>
    </row>
    <row r="793">
      <c r="B793" s="33"/>
      <c r="E793" s="34"/>
      <c r="F793" s="35"/>
      <c r="G793" s="35"/>
    </row>
    <row r="794">
      <c r="B794" s="33"/>
      <c r="E794" s="34"/>
      <c r="F794" s="35"/>
      <c r="G794" s="35"/>
    </row>
    <row r="795">
      <c r="B795" s="33"/>
      <c r="E795" s="34"/>
      <c r="F795" s="35"/>
      <c r="G795" s="35"/>
    </row>
    <row r="796">
      <c r="B796" s="33"/>
      <c r="E796" s="34"/>
      <c r="F796" s="35"/>
      <c r="G796" s="35"/>
    </row>
    <row r="797">
      <c r="B797" s="33"/>
      <c r="E797" s="34"/>
      <c r="F797" s="35"/>
      <c r="G797" s="35"/>
    </row>
    <row r="798">
      <c r="B798" s="33"/>
      <c r="E798" s="34"/>
      <c r="F798" s="35"/>
      <c r="G798" s="35"/>
    </row>
    <row r="799">
      <c r="B799" s="33"/>
      <c r="E799" s="34"/>
      <c r="F799" s="35"/>
      <c r="G799" s="35"/>
    </row>
    <row r="800">
      <c r="B800" s="33"/>
      <c r="E800" s="34"/>
      <c r="F800" s="35"/>
      <c r="G800" s="35"/>
    </row>
    <row r="801">
      <c r="B801" s="33"/>
      <c r="E801" s="34"/>
      <c r="F801" s="35"/>
      <c r="G801" s="35"/>
    </row>
    <row r="802">
      <c r="B802" s="33"/>
      <c r="E802" s="34"/>
      <c r="F802" s="35"/>
      <c r="G802" s="35"/>
    </row>
    <row r="803">
      <c r="B803" s="33"/>
      <c r="E803" s="34"/>
      <c r="F803" s="35"/>
      <c r="G803" s="35"/>
    </row>
    <row r="804">
      <c r="B804" s="33"/>
      <c r="E804" s="34"/>
      <c r="F804" s="35"/>
      <c r="G804" s="35"/>
    </row>
    <row r="805">
      <c r="B805" s="33"/>
      <c r="E805" s="34"/>
      <c r="F805" s="35"/>
      <c r="G805" s="35"/>
    </row>
    <row r="806">
      <c r="B806" s="33"/>
      <c r="E806" s="34"/>
      <c r="F806" s="35"/>
      <c r="G806" s="35"/>
    </row>
    <row r="807">
      <c r="B807" s="33"/>
      <c r="E807" s="34"/>
      <c r="F807" s="35"/>
      <c r="G807" s="35"/>
    </row>
    <row r="808">
      <c r="B808" s="33"/>
      <c r="E808" s="34"/>
      <c r="F808" s="35"/>
      <c r="G808" s="35"/>
    </row>
    <row r="809">
      <c r="B809" s="33"/>
      <c r="E809" s="34"/>
      <c r="F809" s="35"/>
      <c r="G809" s="35"/>
    </row>
    <row r="810">
      <c r="B810" s="33"/>
      <c r="E810" s="34"/>
      <c r="F810" s="35"/>
      <c r="G810" s="35"/>
    </row>
    <row r="811">
      <c r="B811" s="33"/>
      <c r="E811" s="34"/>
      <c r="F811" s="35"/>
      <c r="G811" s="35"/>
    </row>
    <row r="812">
      <c r="B812" s="33"/>
      <c r="E812" s="34"/>
      <c r="F812" s="35"/>
      <c r="G812" s="35"/>
    </row>
    <row r="813">
      <c r="B813" s="33"/>
      <c r="E813" s="34"/>
      <c r="F813" s="35"/>
      <c r="G813" s="35"/>
    </row>
    <row r="814">
      <c r="B814" s="33"/>
      <c r="E814" s="34"/>
      <c r="F814" s="35"/>
      <c r="G814" s="35"/>
    </row>
    <row r="815">
      <c r="B815" s="33"/>
      <c r="E815" s="34"/>
      <c r="F815" s="35"/>
      <c r="G815" s="35"/>
    </row>
    <row r="816">
      <c r="B816" s="33"/>
      <c r="E816" s="34"/>
      <c r="F816" s="35"/>
      <c r="G816" s="35"/>
    </row>
    <row r="817">
      <c r="B817" s="33"/>
      <c r="E817" s="34"/>
      <c r="F817" s="35"/>
      <c r="G817" s="35"/>
    </row>
    <row r="818">
      <c r="B818" s="33"/>
      <c r="E818" s="34"/>
      <c r="F818" s="35"/>
      <c r="G818" s="35"/>
    </row>
    <row r="819">
      <c r="B819" s="33"/>
      <c r="E819" s="34"/>
      <c r="F819" s="35"/>
      <c r="G819" s="35"/>
    </row>
    <row r="820">
      <c r="B820" s="33"/>
      <c r="E820" s="34"/>
      <c r="F820" s="35"/>
      <c r="G820" s="35"/>
    </row>
    <row r="821">
      <c r="B821" s="33"/>
      <c r="E821" s="34"/>
      <c r="F821" s="35"/>
      <c r="G821" s="35"/>
    </row>
    <row r="822">
      <c r="B822" s="33"/>
      <c r="E822" s="34"/>
      <c r="F822" s="35"/>
      <c r="G822" s="35"/>
    </row>
    <row r="823">
      <c r="B823" s="33"/>
      <c r="E823" s="34"/>
      <c r="F823" s="35"/>
      <c r="G823" s="35"/>
    </row>
    <row r="824">
      <c r="B824" s="33"/>
      <c r="E824" s="34"/>
      <c r="F824" s="35"/>
      <c r="G824" s="35"/>
    </row>
    <row r="825">
      <c r="B825" s="33"/>
      <c r="E825" s="34"/>
      <c r="F825" s="35"/>
      <c r="G825" s="35"/>
    </row>
    <row r="826">
      <c r="B826" s="33"/>
      <c r="E826" s="34"/>
      <c r="F826" s="35"/>
      <c r="G826" s="35"/>
    </row>
    <row r="827">
      <c r="B827" s="33"/>
      <c r="E827" s="34"/>
      <c r="F827" s="35"/>
      <c r="G827" s="35"/>
    </row>
    <row r="828">
      <c r="B828" s="33"/>
      <c r="E828" s="34"/>
      <c r="F828" s="35"/>
      <c r="G828" s="35"/>
    </row>
    <row r="829">
      <c r="B829" s="33"/>
      <c r="E829" s="34"/>
      <c r="F829" s="35"/>
      <c r="G829" s="35"/>
    </row>
    <row r="830">
      <c r="B830" s="33"/>
      <c r="E830" s="34"/>
      <c r="F830" s="35"/>
      <c r="G830" s="35"/>
    </row>
    <row r="831">
      <c r="B831" s="33"/>
      <c r="E831" s="34"/>
      <c r="F831" s="35"/>
      <c r="G831" s="35"/>
    </row>
    <row r="832">
      <c r="B832" s="33"/>
      <c r="E832" s="34"/>
      <c r="F832" s="35"/>
      <c r="G832" s="35"/>
    </row>
    <row r="833">
      <c r="B833" s="33"/>
      <c r="E833" s="34"/>
      <c r="F833" s="35"/>
      <c r="G833" s="35"/>
    </row>
    <row r="834">
      <c r="B834" s="33"/>
      <c r="E834" s="34"/>
      <c r="F834" s="35"/>
      <c r="G834" s="35"/>
    </row>
    <row r="835">
      <c r="B835" s="33"/>
      <c r="E835" s="34"/>
      <c r="F835" s="35"/>
      <c r="G835" s="35"/>
    </row>
    <row r="836">
      <c r="B836" s="33"/>
      <c r="E836" s="34"/>
      <c r="F836" s="35"/>
      <c r="G836" s="35"/>
    </row>
    <row r="837">
      <c r="B837" s="33"/>
      <c r="E837" s="34"/>
      <c r="F837" s="35"/>
      <c r="G837" s="35"/>
    </row>
    <row r="838">
      <c r="B838" s="33"/>
      <c r="E838" s="34"/>
      <c r="F838" s="35"/>
      <c r="G838" s="35"/>
    </row>
    <row r="839">
      <c r="B839" s="33"/>
      <c r="E839" s="34"/>
      <c r="F839" s="35"/>
      <c r="G839" s="35"/>
    </row>
    <row r="840">
      <c r="B840" s="33"/>
      <c r="E840" s="34"/>
      <c r="F840" s="35"/>
      <c r="G840" s="35"/>
    </row>
    <row r="841">
      <c r="B841" s="33"/>
      <c r="E841" s="34"/>
      <c r="F841" s="35"/>
      <c r="G841" s="35"/>
    </row>
    <row r="842">
      <c r="B842" s="33"/>
      <c r="E842" s="34"/>
      <c r="F842" s="35"/>
      <c r="G842" s="35"/>
    </row>
    <row r="843">
      <c r="B843" s="33"/>
      <c r="E843" s="34"/>
      <c r="F843" s="35"/>
      <c r="G843" s="35"/>
    </row>
    <row r="844">
      <c r="B844" s="33"/>
      <c r="E844" s="34"/>
      <c r="F844" s="35"/>
      <c r="G844" s="35"/>
    </row>
    <row r="845">
      <c r="B845" s="33"/>
      <c r="E845" s="34"/>
      <c r="F845" s="35"/>
      <c r="G845" s="35"/>
    </row>
    <row r="846">
      <c r="B846" s="33"/>
      <c r="E846" s="34"/>
      <c r="F846" s="35"/>
      <c r="G846" s="35"/>
    </row>
    <row r="847">
      <c r="B847" s="33"/>
      <c r="E847" s="34"/>
      <c r="F847" s="35"/>
      <c r="G847" s="35"/>
    </row>
    <row r="848">
      <c r="B848" s="33"/>
      <c r="E848" s="34"/>
      <c r="F848" s="35"/>
      <c r="G848" s="35"/>
    </row>
    <row r="849">
      <c r="B849" s="33"/>
      <c r="E849" s="34"/>
      <c r="F849" s="35"/>
      <c r="G849" s="35"/>
    </row>
    <row r="850">
      <c r="B850" s="33"/>
      <c r="E850" s="34"/>
      <c r="F850" s="35"/>
      <c r="G850" s="35"/>
    </row>
    <row r="851">
      <c r="B851" s="33"/>
      <c r="E851" s="34"/>
      <c r="F851" s="35"/>
      <c r="G851" s="35"/>
    </row>
    <row r="852">
      <c r="B852" s="33"/>
      <c r="E852" s="34"/>
      <c r="F852" s="35"/>
      <c r="G852" s="35"/>
    </row>
    <row r="853">
      <c r="B853" s="33"/>
      <c r="E853" s="34"/>
      <c r="F853" s="35"/>
      <c r="G853" s="35"/>
    </row>
    <row r="854">
      <c r="B854" s="33"/>
      <c r="E854" s="34"/>
      <c r="F854" s="35"/>
      <c r="G854" s="35"/>
    </row>
    <row r="855">
      <c r="B855" s="33"/>
      <c r="E855" s="34"/>
      <c r="F855" s="35"/>
      <c r="G855" s="35"/>
    </row>
    <row r="856">
      <c r="B856" s="33"/>
      <c r="E856" s="34"/>
      <c r="F856" s="35"/>
      <c r="G856" s="35"/>
    </row>
    <row r="857">
      <c r="B857" s="33"/>
      <c r="E857" s="34"/>
      <c r="F857" s="35"/>
      <c r="G857" s="35"/>
    </row>
    <row r="858">
      <c r="B858" s="33"/>
      <c r="E858" s="34"/>
      <c r="F858" s="35"/>
      <c r="G858" s="35"/>
    </row>
    <row r="859">
      <c r="B859" s="33"/>
      <c r="E859" s="34"/>
      <c r="F859" s="35"/>
      <c r="G859" s="35"/>
    </row>
    <row r="860">
      <c r="B860" s="33"/>
      <c r="E860" s="34"/>
      <c r="F860" s="35"/>
      <c r="G860" s="35"/>
    </row>
    <row r="861">
      <c r="B861" s="33"/>
      <c r="E861" s="34"/>
      <c r="F861" s="35"/>
      <c r="G861" s="35"/>
    </row>
    <row r="862">
      <c r="B862" s="33"/>
      <c r="E862" s="34"/>
      <c r="F862" s="35"/>
      <c r="G862" s="35"/>
    </row>
    <row r="863">
      <c r="B863" s="33"/>
      <c r="E863" s="34"/>
      <c r="F863" s="35"/>
      <c r="G863" s="35"/>
    </row>
    <row r="864">
      <c r="B864" s="33"/>
      <c r="E864" s="34"/>
      <c r="F864" s="35"/>
      <c r="G864" s="35"/>
    </row>
    <row r="865">
      <c r="B865" s="33"/>
      <c r="E865" s="34"/>
      <c r="F865" s="35"/>
      <c r="G865" s="35"/>
    </row>
    <row r="866">
      <c r="B866" s="33"/>
      <c r="E866" s="34"/>
      <c r="F866" s="35"/>
      <c r="G866" s="35"/>
    </row>
    <row r="867">
      <c r="B867" s="33"/>
      <c r="E867" s="34"/>
      <c r="F867" s="35"/>
      <c r="G867" s="35"/>
    </row>
    <row r="868">
      <c r="B868" s="33"/>
      <c r="E868" s="34"/>
      <c r="F868" s="35"/>
      <c r="G868" s="35"/>
    </row>
    <row r="869">
      <c r="B869" s="33"/>
      <c r="E869" s="34"/>
      <c r="F869" s="35"/>
      <c r="G869" s="35"/>
    </row>
    <row r="870">
      <c r="B870" s="33"/>
      <c r="E870" s="34"/>
      <c r="F870" s="35"/>
      <c r="G870" s="35"/>
    </row>
    <row r="871">
      <c r="B871" s="33"/>
      <c r="E871" s="34"/>
      <c r="F871" s="35"/>
      <c r="G871" s="35"/>
    </row>
    <row r="872">
      <c r="B872" s="33"/>
      <c r="E872" s="34"/>
      <c r="F872" s="35"/>
      <c r="G872" s="35"/>
    </row>
    <row r="873">
      <c r="B873" s="33"/>
      <c r="E873" s="34"/>
      <c r="F873" s="35"/>
      <c r="G873" s="35"/>
    </row>
    <row r="874">
      <c r="B874" s="33"/>
      <c r="E874" s="34"/>
      <c r="F874" s="35"/>
      <c r="G874" s="35"/>
    </row>
    <row r="875">
      <c r="B875" s="33"/>
      <c r="E875" s="34"/>
      <c r="F875" s="35"/>
      <c r="G875" s="35"/>
    </row>
    <row r="876">
      <c r="B876" s="33"/>
      <c r="E876" s="34"/>
      <c r="F876" s="35"/>
      <c r="G876" s="35"/>
    </row>
    <row r="877">
      <c r="B877" s="33"/>
      <c r="E877" s="34"/>
      <c r="F877" s="35"/>
      <c r="G877" s="35"/>
    </row>
    <row r="878">
      <c r="B878" s="33"/>
      <c r="E878" s="34"/>
      <c r="F878" s="35"/>
      <c r="G878" s="35"/>
    </row>
    <row r="879">
      <c r="B879" s="33"/>
      <c r="E879" s="34"/>
      <c r="F879" s="35"/>
      <c r="G879" s="35"/>
    </row>
    <row r="880">
      <c r="B880" s="33"/>
      <c r="E880" s="34"/>
      <c r="F880" s="35"/>
      <c r="G880" s="35"/>
    </row>
    <row r="881">
      <c r="B881" s="33"/>
      <c r="E881" s="34"/>
      <c r="F881" s="35"/>
      <c r="G881" s="35"/>
    </row>
    <row r="882">
      <c r="B882" s="33"/>
      <c r="E882" s="34"/>
      <c r="F882" s="35"/>
      <c r="G882" s="35"/>
    </row>
    <row r="883">
      <c r="B883" s="33"/>
      <c r="E883" s="34"/>
      <c r="F883" s="35"/>
      <c r="G883" s="35"/>
    </row>
    <row r="884">
      <c r="B884" s="33"/>
      <c r="E884" s="34"/>
      <c r="F884" s="35"/>
      <c r="G884" s="35"/>
    </row>
    <row r="885">
      <c r="B885" s="33"/>
      <c r="E885" s="34"/>
      <c r="F885" s="35"/>
      <c r="G885" s="35"/>
    </row>
    <row r="886">
      <c r="B886" s="33"/>
      <c r="E886" s="34"/>
      <c r="F886" s="35"/>
      <c r="G886" s="35"/>
    </row>
    <row r="887">
      <c r="B887" s="33"/>
      <c r="E887" s="34"/>
      <c r="F887" s="35"/>
      <c r="G887" s="35"/>
    </row>
    <row r="888">
      <c r="B888" s="33"/>
      <c r="E888" s="34"/>
      <c r="F888" s="35"/>
      <c r="G888" s="35"/>
    </row>
    <row r="889">
      <c r="B889" s="33"/>
      <c r="E889" s="34"/>
      <c r="F889" s="35"/>
      <c r="G889" s="35"/>
    </row>
    <row r="890">
      <c r="B890" s="33"/>
      <c r="E890" s="34"/>
      <c r="F890" s="35"/>
      <c r="G890" s="35"/>
    </row>
    <row r="891">
      <c r="B891" s="33"/>
      <c r="E891" s="34"/>
      <c r="F891" s="35"/>
      <c r="G891" s="35"/>
    </row>
    <row r="892">
      <c r="B892" s="33"/>
      <c r="E892" s="34"/>
      <c r="F892" s="35"/>
      <c r="G892" s="35"/>
    </row>
    <row r="893">
      <c r="B893" s="33"/>
      <c r="E893" s="34"/>
      <c r="F893" s="35"/>
      <c r="G893" s="35"/>
    </row>
    <row r="894">
      <c r="B894" s="33"/>
      <c r="E894" s="34"/>
      <c r="F894" s="35"/>
      <c r="G894" s="35"/>
    </row>
    <row r="895">
      <c r="B895" s="33"/>
      <c r="E895" s="34"/>
      <c r="F895" s="35"/>
      <c r="G895" s="35"/>
    </row>
    <row r="896">
      <c r="B896" s="33"/>
      <c r="E896" s="34"/>
      <c r="F896" s="35"/>
      <c r="G896" s="35"/>
    </row>
    <row r="897">
      <c r="B897" s="33"/>
      <c r="E897" s="34"/>
      <c r="F897" s="35"/>
      <c r="G897" s="35"/>
    </row>
    <row r="898">
      <c r="B898" s="33"/>
      <c r="E898" s="34"/>
      <c r="F898" s="35"/>
      <c r="G898" s="35"/>
    </row>
    <row r="899">
      <c r="B899" s="33"/>
      <c r="E899" s="34"/>
      <c r="F899" s="35"/>
      <c r="G899" s="35"/>
    </row>
    <row r="900">
      <c r="B900" s="33"/>
      <c r="E900" s="34"/>
      <c r="F900" s="35"/>
      <c r="G900" s="35"/>
    </row>
    <row r="901">
      <c r="B901" s="33"/>
      <c r="E901" s="34"/>
      <c r="F901" s="35"/>
      <c r="G901" s="35"/>
    </row>
    <row r="902">
      <c r="B902" s="33"/>
      <c r="E902" s="34"/>
      <c r="F902" s="35"/>
      <c r="G902" s="35"/>
    </row>
    <row r="903">
      <c r="B903" s="33"/>
      <c r="E903" s="34"/>
      <c r="F903" s="35"/>
      <c r="G903" s="35"/>
    </row>
    <row r="904">
      <c r="B904" s="33"/>
      <c r="E904" s="34"/>
      <c r="F904" s="35"/>
      <c r="G904" s="35"/>
    </row>
    <row r="905">
      <c r="B905" s="33"/>
      <c r="E905" s="34"/>
      <c r="F905" s="35"/>
      <c r="G905" s="35"/>
    </row>
    <row r="906">
      <c r="B906" s="33"/>
      <c r="E906" s="34"/>
      <c r="F906" s="35"/>
      <c r="G906" s="35"/>
    </row>
    <row r="907">
      <c r="B907" s="33"/>
      <c r="E907" s="34"/>
      <c r="F907" s="35"/>
      <c r="G907" s="35"/>
    </row>
    <row r="908">
      <c r="B908" s="33"/>
      <c r="E908" s="34"/>
      <c r="F908" s="35"/>
      <c r="G908" s="35"/>
    </row>
    <row r="909">
      <c r="B909" s="33"/>
      <c r="E909" s="34"/>
      <c r="F909" s="35"/>
      <c r="G909" s="35"/>
    </row>
    <row r="910">
      <c r="B910" s="33"/>
      <c r="E910" s="34"/>
      <c r="F910" s="35"/>
      <c r="G910" s="35"/>
    </row>
    <row r="911">
      <c r="B911" s="33"/>
      <c r="E911" s="34"/>
      <c r="F911" s="35"/>
      <c r="G911" s="35"/>
    </row>
    <row r="912">
      <c r="B912" s="33"/>
      <c r="E912" s="34"/>
      <c r="F912" s="35"/>
      <c r="G912" s="35"/>
    </row>
    <row r="913">
      <c r="B913" s="33"/>
      <c r="E913" s="34"/>
      <c r="F913" s="35"/>
      <c r="G913" s="35"/>
    </row>
    <row r="914">
      <c r="B914" s="33"/>
      <c r="E914" s="34"/>
      <c r="F914" s="35"/>
      <c r="G914" s="35"/>
    </row>
    <row r="915">
      <c r="B915" s="33"/>
      <c r="E915" s="34"/>
      <c r="F915" s="35"/>
      <c r="G915" s="35"/>
    </row>
    <row r="916">
      <c r="B916" s="33"/>
      <c r="E916" s="34"/>
      <c r="F916" s="35"/>
      <c r="G916" s="35"/>
    </row>
    <row r="917">
      <c r="B917" s="33"/>
      <c r="E917" s="34"/>
      <c r="F917" s="35"/>
      <c r="G917" s="35"/>
    </row>
    <row r="918">
      <c r="B918" s="33"/>
      <c r="E918" s="34"/>
      <c r="F918" s="35"/>
      <c r="G918" s="35"/>
    </row>
    <row r="919">
      <c r="B919" s="33"/>
      <c r="E919" s="34"/>
      <c r="F919" s="35"/>
      <c r="G919" s="35"/>
    </row>
    <row r="920">
      <c r="B920" s="33"/>
      <c r="E920" s="34"/>
      <c r="F920" s="35"/>
      <c r="G920" s="35"/>
    </row>
    <row r="921">
      <c r="B921" s="33"/>
      <c r="E921" s="34"/>
      <c r="F921" s="35"/>
      <c r="G921" s="35"/>
    </row>
    <row r="922">
      <c r="B922" s="33"/>
      <c r="E922" s="34"/>
      <c r="F922" s="35"/>
      <c r="G922" s="35"/>
    </row>
    <row r="923">
      <c r="B923" s="33"/>
      <c r="E923" s="34"/>
      <c r="F923" s="35"/>
      <c r="G923" s="35"/>
    </row>
    <row r="924">
      <c r="B924" s="33"/>
      <c r="E924" s="34"/>
      <c r="F924" s="35"/>
      <c r="G924" s="35"/>
    </row>
    <row r="925">
      <c r="B925" s="33"/>
      <c r="E925" s="34"/>
      <c r="F925" s="35"/>
      <c r="G925" s="35"/>
    </row>
    <row r="926">
      <c r="B926" s="33"/>
      <c r="E926" s="34"/>
      <c r="F926" s="35"/>
      <c r="G926" s="35"/>
    </row>
    <row r="927">
      <c r="B927" s="33"/>
      <c r="E927" s="34"/>
      <c r="F927" s="35"/>
      <c r="G927" s="35"/>
    </row>
    <row r="928">
      <c r="B928" s="33"/>
      <c r="E928" s="34"/>
      <c r="F928" s="35"/>
      <c r="G928" s="35"/>
    </row>
    <row r="929">
      <c r="B929" s="33"/>
      <c r="E929" s="34"/>
      <c r="F929" s="35"/>
      <c r="G929" s="35"/>
    </row>
    <row r="930">
      <c r="B930" s="33"/>
      <c r="E930" s="34"/>
      <c r="F930" s="35"/>
      <c r="G930" s="35"/>
    </row>
    <row r="931">
      <c r="B931" s="33"/>
      <c r="E931" s="34"/>
      <c r="F931" s="35"/>
      <c r="G931" s="35"/>
    </row>
    <row r="932">
      <c r="B932" s="33"/>
      <c r="E932" s="34"/>
      <c r="F932" s="35"/>
      <c r="G932" s="35"/>
    </row>
    <row r="933">
      <c r="B933" s="33"/>
      <c r="E933" s="34"/>
      <c r="F933" s="35"/>
      <c r="G933" s="35"/>
    </row>
    <row r="934">
      <c r="B934" s="33"/>
      <c r="E934" s="34"/>
      <c r="F934" s="35"/>
      <c r="G934" s="35"/>
    </row>
    <row r="935">
      <c r="B935" s="33"/>
      <c r="E935" s="34"/>
      <c r="F935" s="35"/>
      <c r="G935" s="35"/>
    </row>
    <row r="936">
      <c r="B936" s="33"/>
      <c r="E936" s="34"/>
      <c r="F936" s="35"/>
      <c r="G936" s="35"/>
    </row>
    <row r="937">
      <c r="B937" s="33"/>
      <c r="E937" s="34"/>
      <c r="F937" s="35"/>
      <c r="G937" s="35"/>
    </row>
    <row r="938">
      <c r="B938" s="33"/>
      <c r="E938" s="34"/>
      <c r="F938" s="35"/>
      <c r="G938" s="35"/>
    </row>
    <row r="939">
      <c r="B939" s="33"/>
      <c r="E939" s="34"/>
      <c r="F939" s="35"/>
      <c r="G939" s="35"/>
    </row>
    <row r="940">
      <c r="B940" s="33"/>
      <c r="E940" s="34"/>
      <c r="F940" s="35"/>
      <c r="G940" s="35"/>
    </row>
    <row r="941">
      <c r="B941" s="33"/>
      <c r="E941" s="34"/>
      <c r="F941" s="35"/>
      <c r="G941" s="35"/>
    </row>
    <row r="942">
      <c r="B942" s="33"/>
      <c r="E942" s="34"/>
      <c r="F942" s="35"/>
      <c r="G942" s="35"/>
    </row>
    <row r="943">
      <c r="B943" s="33"/>
      <c r="E943" s="34"/>
      <c r="F943" s="35"/>
      <c r="G943" s="35"/>
    </row>
    <row r="944">
      <c r="B944" s="33"/>
      <c r="E944" s="34"/>
      <c r="F944" s="35"/>
      <c r="G944" s="35"/>
    </row>
    <row r="945">
      <c r="B945" s="33"/>
      <c r="E945" s="34"/>
      <c r="F945" s="35"/>
      <c r="G945" s="35"/>
    </row>
    <row r="946">
      <c r="B946" s="33"/>
      <c r="E946" s="34"/>
      <c r="F946" s="35"/>
      <c r="G946" s="35"/>
    </row>
    <row r="947">
      <c r="B947" s="33"/>
      <c r="E947" s="34"/>
      <c r="F947" s="35"/>
      <c r="G947" s="35"/>
    </row>
    <row r="948">
      <c r="B948" s="33"/>
      <c r="E948" s="34"/>
      <c r="F948" s="35"/>
      <c r="G948" s="35"/>
    </row>
    <row r="949">
      <c r="B949" s="33"/>
      <c r="E949" s="34"/>
      <c r="F949" s="35"/>
      <c r="G949" s="35"/>
    </row>
    <row r="950">
      <c r="B950" s="33"/>
      <c r="E950" s="34"/>
      <c r="F950" s="35"/>
      <c r="G950" s="35"/>
    </row>
    <row r="951">
      <c r="B951" s="33"/>
      <c r="E951" s="34"/>
      <c r="F951" s="35"/>
      <c r="G951" s="35"/>
    </row>
    <row r="952">
      <c r="B952" s="33"/>
      <c r="E952" s="34"/>
      <c r="F952" s="35"/>
      <c r="G952" s="35"/>
    </row>
    <row r="953">
      <c r="B953" s="33"/>
      <c r="E953" s="34"/>
      <c r="F953" s="35"/>
      <c r="G953" s="35"/>
    </row>
    <row r="954">
      <c r="B954" s="33"/>
      <c r="E954" s="34"/>
      <c r="F954" s="35"/>
      <c r="G954" s="35"/>
    </row>
    <row r="955">
      <c r="B955" s="33"/>
      <c r="E955" s="34"/>
      <c r="F955" s="35"/>
      <c r="G955" s="35"/>
    </row>
    <row r="956">
      <c r="B956" s="33"/>
      <c r="E956" s="34"/>
      <c r="F956" s="35"/>
      <c r="G956" s="35"/>
    </row>
    <row r="957">
      <c r="B957" s="33"/>
      <c r="E957" s="34"/>
      <c r="F957" s="35"/>
      <c r="G957" s="35"/>
    </row>
    <row r="958">
      <c r="B958" s="33"/>
      <c r="E958" s="34"/>
      <c r="F958" s="35"/>
      <c r="G958" s="35"/>
    </row>
    <row r="959">
      <c r="B959" s="33"/>
      <c r="E959" s="34"/>
      <c r="F959" s="35"/>
      <c r="G959" s="35"/>
    </row>
    <row r="960">
      <c r="B960" s="33"/>
      <c r="E960" s="34"/>
      <c r="F960" s="35"/>
      <c r="G960" s="35"/>
    </row>
    <row r="961">
      <c r="B961" s="33"/>
      <c r="E961" s="34"/>
      <c r="F961" s="35"/>
      <c r="G961" s="35"/>
    </row>
    <row r="962">
      <c r="B962" s="33"/>
      <c r="E962" s="34"/>
      <c r="F962" s="35"/>
      <c r="G962" s="35"/>
    </row>
    <row r="963">
      <c r="B963" s="33"/>
      <c r="E963" s="34"/>
      <c r="F963" s="35"/>
      <c r="G963" s="35"/>
    </row>
    <row r="964">
      <c r="B964" s="33"/>
      <c r="E964" s="34"/>
      <c r="F964" s="35"/>
      <c r="G964" s="35"/>
    </row>
    <row r="965">
      <c r="B965" s="33"/>
      <c r="E965" s="34"/>
      <c r="F965" s="35"/>
      <c r="G965" s="35"/>
    </row>
    <row r="966">
      <c r="B966" s="33"/>
      <c r="E966" s="34"/>
      <c r="F966" s="35"/>
      <c r="G966" s="35"/>
    </row>
    <row r="967">
      <c r="B967" s="33"/>
      <c r="E967" s="34"/>
      <c r="F967" s="35"/>
      <c r="G967" s="35"/>
    </row>
    <row r="968">
      <c r="B968" s="33"/>
      <c r="E968" s="34"/>
      <c r="F968" s="35"/>
      <c r="G968" s="35"/>
    </row>
    <row r="969">
      <c r="B969" s="33"/>
      <c r="E969" s="34"/>
      <c r="F969" s="35"/>
      <c r="G969" s="35"/>
    </row>
    <row r="970">
      <c r="B970" s="33"/>
      <c r="E970" s="34"/>
      <c r="F970" s="35"/>
      <c r="G970" s="35"/>
    </row>
    <row r="971">
      <c r="B971" s="33"/>
      <c r="E971" s="34"/>
      <c r="F971" s="35"/>
      <c r="G971" s="35"/>
    </row>
    <row r="972">
      <c r="B972" s="33"/>
      <c r="E972" s="34"/>
      <c r="F972" s="35"/>
      <c r="G972" s="35"/>
    </row>
    <row r="973">
      <c r="B973" s="33"/>
      <c r="E973" s="34"/>
      <c r="F973" s="35"/>
      <c r="G973" s="35"/>
    </row>
    <row r="974">
      <c r="B974" s="33"/>
      <c r="E974" s="34"/>
      <c r="F974" s="35"/>
      <c r="G974" s="35"/>
    </row>
    <row r="975">
      <c r="B975" s="33"/>
      <c r="E975" s="34"/>
      <c r="F975" s="35"/>
      <c r="G975" s="35"/>
    </row>
    <row r="976">
      <c r="B976" s="33"/>
      <c r="E976" s="34"/>
      <c r="F976" s="35"/>
      <c r="G976" s="35"/>
    </row>
    <row r="977">
      <c r="B977" s="33"/>
      <c r="E977" s="34"/>
      <c r="F977" s="35"/>
      <c r="G977" s="35"/>
    </row>
    <row r="978">
      <c r="B978" s="33"/>
      <c r="E978" s="34"/>
      <c r="F978" s="35"/>
      <c r="G978" s="35"/>
    </row>
    <row r="979">
      <c r="B979" s="33"/>
      <c r="E979" s="34"/>
      <c r="F979" s="35"/>
      <c r="G979" s="35"/>
    </row>
    <row r="980">
      <c r="B980" s="33"/>
      <c r="E980" s="34"/>
      <c r="F980" s="35"/>
      <c r="G980" s="35"/>
    </row>
    <row r="981">
      <c r="B981" s="33"/>
      <c r="E981" s="34"/>
      <c r="F981" s="35"/>
      <c r="G981" s="35"/>
    </row>
    <row r="982">
      <c r="B982" s="33"/>
      <c r="E982" s="34"/>
      <c r="F982" s="35"/>
      <c r="G982" s="35"/>
    </row>
    <row r="983">
      <c r="B983" s="33"/>
      <c r="E983" s="34"/>
      <c r="F983" s="35"/>
      <c r="G983" s="35"/>
    </row>
    <row r="984">
      <c r="B984" s="33"/>
      <c r="E984" s="34"/>
      <c r="F984" s="35"/>
      <c r="G984" s="35"/>
    </row>
    <row r="985">
      <c r="B985" s="33"/>
      <c r="E985" s="34"/>
      <c r="F985" s="35"/>
      <c r="G985" s="35"/>
    </row>
    <row r="986">
      <c r="B986" s="33"/>
      <c r="E986" s="34"/>
      <c r="F986" s="35"/>
      <c r="G986" s="35"/>
    </row>
    <row r="987">
      <c r="B987" s="33"/>
      <c r="E987" s="34"/>
      <c r="F987" s="35"/>
      <c r="G987" s="35"/>
    </row>
    <row r="988">
      <c r="B988" s="33"/>
      <c r="E988" s="34"/>
      <c r="F988" s="35"/>
      <c r="G988" s="35"/>
    </row>
    <row r="989">
      <c r="B989" s="33"/>
      <c r="E989" s="34"/>
      <c r="F989" s="35"/>
      <c r="G989" s="35"/>
    </row>
    <row r="990">
      <c r="B990" s="33"/>
      <c r="E990" s="34"/>
      <c r="F990" s="35"/>
      <c r="G990" s="35"/>
    </row>
    <row r="991">
      <c r="B991" s="33"/>
      <c r="E991" s="34"/>
      <c r="F991" s="35"/>
      <c r="G991" s="35"/>
    </row>
    <row r="992">
      <c r="B992" s="33"/>
      <c r="E992" s="34"/>
      <c r="F992" s="35"/>
      <c r="G992" s="35"/>
    </row>
    <row r="993">
      <c r="B993" s="33"/>
      <c r="E993" s="34"/>
      <c r="F993" s="35"/>
      <c r="G993" s="35"/>
    </row>
    <row r="994">
      <c r="B994" s="33"/>
      <c r="E994" s="34"/>
      <c r="F994" s="35"/>
      <c r="G994" s="35"/>
    </row>
    <row r="995">
      <c r="B995" s="33"/>
      <c r="E995" s="34"/>
      <c r="F995" s="35"/>
      <c r="G995" s="35"/>
    </row>
    <row r="996">
      <c r="B996" s="33"/>
      <c r="E996" s="34"/>
      <c r="F996" s="35"/>
      <c r="G996" s="35"/>
    </row>
    <row r="997">
      <c r="B997" s="33"/>
      <c r="E997" s="34"/>
      <c r="F997" s="35"/>
      <c r="G997" s="35"/>
    </row>
    <row r="998">
      <c r="B998" s="33"/>
      <c r="E998" s="34"/>
      <c r="F998" s="35"/>
      <c r="G998" s="35"/>
    </row>
    <row r="999">
      <c r="B999" s="33"/>
      <c r="E999" s="34"/>
      <c r="F999" s="35"/>
      <c r="G999" s="35"/>
    </row>
    <row r="1000">
      <c r="B1000" s="33"/>
      <c r="E1000" s="34"/>
      <c r="F1000" s="35"/>
      <c r="G1000" s="35"/>
    </row>
    <row r="1001">
      <c r="B1001" s="33"/>
      <c r="E1001" s="34"/>
      <c r="F1001" s="35"/>
      <c r="G1001" s="35"/>
    </row>
  </sheetData>
  <conditionalFormatting sqref="B1:B1001">
    <cfRule type="notContainsBlanks" dxfId="0" priority="1">
      <formula>LEN(TRIM(B1))&gt;0</formula>
    </cfRule>
  </conditionalFormatting>
  <dataValidations>
    <dataValidation type="list" allowBlank="1" showInputMessage="1" prompt="**Not dark humor, very safe joke --&gt;0 **Slight dark humor --&gt;1 **Very dark humor --&gt;2 **Offensive humor, purely offensive, not a joke --&gt;3" sqref="E2:E1001">
      <formula1>'Read Me'!$B$2:$B$5</formula1>
    </dataValidation>
    <dataValidation type="list" allowBlank="1" showInputMessage="1" prompt="Not dark humor, very safe joke --&gt;0 /Slight dark humor --&gt;1/ Very dark humor --&gt;2/ Offensive humor, purely offensive, not a joke --&gt;3" sqref="E1">
      <formula1>'Read Me'!$B$2:$B$5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</cols>
  <sheetData>
    <row r="1">
      <c r="A1" s="1" t="s">
        <v>0</v>
      </c>
    </row>
    <row r="2">
      <c r="A2" s="1" t="s">
        <v>1</v>
      </c>
      <c r="B2" s="1">
        <v>0.0</v>
      </c>
    </row>
    <row r="3">
      <c r="A3" s="1" t="s">
        <v>2</v>
      </c>
      <c r="B3" s="1">
        <v>1.0</v>
      </c>
    </row>
    <row r="4">
      <c r="A4" s="1" t="s">
        <v>3</v>
      </c>
      <c r="B4" s="1">
        <v>2.0</v>
      </c>
    </row>
    <row r="5">
      <c r="A5" s="1" t="s">
        <v>4</v>
      </c>
      <c r="B5" s="1">
        <v>3.0</v>
      </c>
    </row>
    <row r="8">
      <c r="A8" s="1" t="s">
        <v>12</v>
      </c>
    </row>
    <row r="9">
      <c r="A9" s="1" t="s">
        <v>13</v>
      </c>
    </row>
    <row r="10">
      <c r="A10" s="1" t="s">
        <v>14</v>
      </c>
    </row>
  </sheetData>
  <drawing r:id="rId1"/>
</worksheet>
</file>