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ac\Home\Box Sync\Projects\Real_Estate_Model\"/>
    </mc:Choice>
  </mc:AlternateContent>
  <xr:revisionPtr revIDLastSave="0" documentId="13_ncr:1_{83B9E4D5-0282-4C0D-9649-D4A650AF54CE}" xr6:coauthVersionLast="47" xr6:coauthVersionMax="47" xr10:uidLastSave="{00000000-0000-0000-0000-000000000000}"/>
  <bookViews>
    <workbookView xWindow="1410" yWindow="1785" windowWidth="28800" windowHeight="11587" xr2:uid="{CCBFE2AC-668B-4C43-B8D4-45AE3B250128}"/>
  </bookViews>
  <sheets>
    <sheet name="Model" sheetId="2" r:id="rId1"/>
    <sheet name="XLStepsSettings" sheetId="3" state="veryHidden" r:id="rId2"/>
    <sheet name="Params" sheetId="126" r:id="rId3"/>
    <sheet name="Coeffs_Ren" sheetId="127" r:id="rId4"/>
    <sheet name="Coeffs_LotSize" sheetId="128" r:id="rId5"/>
    <sheet name="Coeffs_Town" sheetId="129" r:id="rId6"/>
    <sheet name="JMP Graphs" sheetId="40" r:id="rId7"/>
    <sheet name="ExcelSteps" sheetId="4" r:id="rId8"/>
  </sheets>
  <definedNames>
    <definedName name="BathTown_Interact">Coeffs_Town!$D:$D</definedName>
    <definedName name="BathTown_Interact_Log">Coeffs_Town!$E:$E</definedName>
    <definedName name="Coeffs_LotSize">Coeffs_LotSize!$A:$C</definedName>
    <definedName name="Coeffs_LotSize_Header">Coeffs_LotSize!$1:$1</definedName>
    <definedName name="Coeffs_Ren">Coeffs_Ren!$A:$B</definedName>
    <definedName name="Coeffs_Ren_Header">Coeffs_Ren!$1:$1</definedName>
    <definedName name="Coeffs_Town">Coeffs_Town!$A:$E</definedName>
    <definedName name="Coeffs_Town_Header">Coeffs_Town!$1:$1</definedName>
    <definedName name="Effect_Exterior_LM">Model!$33:$33</definedName>
    <definedName name="Effect_logSF_LM">Model!$29:$29</definedName>
    <definedName name="Effect_LotSize">Model!$21:$21</definedName>
    <definedName name="Effect_LotSize_LM">Model!$32:$32</definedName>
    <definedName name="Effect_nBaths">Model!$17:$17</definedName>
    <definedName name="Effect_nBaths_LM">Model!$28:$28</definedName>
    <definedName name="Effect_SF">Model!$18:$18</definedName>
    <definedName name="Effect_Town">Model!$19:$19</definedName>
    <definedName name="Effect_Town_Bath">Model!$20:$20</definedName>
    <definedName name="Effect_Town_Bath_LM">Model!$31:$31</definedName>
    <definedName name="Effect_Town_LM">Model!$30:$30</definedName>
    <definedName name="ExtAppearance">Coeffs_Ren!$B:$B</definedName>
    <definedName name="ExteriorAppearance">Model!$8:$8</definedName>
    <definedName name="logPrice_Predicted">Model!$25:$25</definedName>
    <definedName name="Lot_Size">Model!$7:$7</definedName>
    <definedName name="Lot_Size_Intcpt">Coeffs_LotSize!$B:$B</definedName>
    <definedName name="Lot_Sz_Intcpt_log">Coeffs_LotSize!$C:$C</definedName>
    <definedName name="Mdl_Intercept">Model!$16:$16</definedName>
    <definedName name="Mdl_Intercept_LM">Model!$27:$27</definedName>
    <definedName name="ModelName">Model!$2:$2</definedName>
    <definedName name="nBaths">Model!$6:$6</definedName>
    <definedName name="Param">Params!$A:$A</definedName>
    <definedName name="Params">Params!$A:$B</definedName>
    <definedName name="Params_Header">Params!$1:$1</definedName>
    <definedName name="Price_Predicted">Model!$12:$12</definedName>
    <definedName name="Price_Predicted_LM">Model!$11:$11</definedName>
    <definedName name="SF_House">Model!$5:$5</definedName>
    <definedName name="Size">Coeffs_LotSize!$A:$A</definedName>
    <definedName name="Slope">Params!$B:$B</definedName>
    <definedName name="Town">Model!$4:$4</definedName>
    <definedName name="Town_Intcpt">Coeffs_Town!$B:$B</definedName>
    <definedName name="Town_Intcpt_Log">Coeffs_Town!$C:$C</definedName>
    <definedName name="TownName">Coeffs_Town!$A:$A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2" l="1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1" i="2"/>
  <c r="I21" i="2"/>
  <c r="J20" i="2"/>
  <c r="I20" i="2"/>
  <c r="J19" i="2"/>
  <c r="I19" i="2"/>
  <c r="J18" i="2"/>
  <c r="I18" i="2"/>
  <c r="J17" i="2"/>
  <c r="I17" i="2"/>
  <c r="J16" i="2"/>
  <c r="I16" i="2"/>
  <c r="O51" i="40"/>
  <c r="N51" i="40" s="1"/>
  <c r="N54" i="40" s="1"/>
  <c r="N48" i="40"/>
  <c r="N52" i="40"/>
  <c r="A22" i="40"/>
  <c r="I25" i="2" l="1"/>
  <c r="I11" i="2" s="1"/>
  <c r="J25" i="2"/>
  <c r="J11" i="2" s="1"/>
  <c r="J12" i="2"/>
  <c r="I12" i="2"/>
</calcChain>
</file>

<file path=xl/sharedStrings.xml><?xml version="1.0" encoding="utf-8"?>
<sst xmlns="http://schemas.openxmlformats.org/spreadsheetml/2006/main" count="181" uniqueCount="115">
  <si>
    <t>Town</t>
  </si>
  <si>
    <t>Madeira</t>
  </si>
  <si>
    <t>lt1</t>
  </si>
  <si>
    <t>Intercept</t>
  </si>
  <si>
    <t>Lot_Size</t>
  </si>
  <si>
    <t>Type</t>
  </si>
  <si>
    <t>txtval</t>
  </si>
  <si>
    <t>boolean1</t>
  </si>
  <si>
    <t>boolean2</t>
  </si>
  <si>
    <t>ShtNameFrm</t>
  </si>
  <si>
    <t>Model</t>
  </si>
  <si>
    <t>cBoxAppShtName</t>
  </si>
  <si>
    <t>Sheet</t>
  </si>
  <si>
    <t>Column</t>
  </si>
  <si>
    <t>Step</t>
  </si>
  <si>
    <t>Formula/List Name/Sort-by</t>
  </si>
  <si>
    <t>After or End Column</t>
  </si>
  <si>
    <t>Keep Formulas</t>
  </si>
  <si>
    <t>Comment</t>
  </si>
  <si>
    <t>Number Format</t>
  </si>
  <si>
    <t>Width</t>
  </si>
  <si>
    <t/>
  </si>
  <si>
    <t>Variable Names</t>
  </si>
  <si>
    <t>Units</t>
  </si>
  <si>
    <t>Number Fmt</t>
  </si>
  <si>
    <t>Formula/Row Type</t>
  </si>
  <si>
    <t>ModelName</t>
  </si>
  <si>
    <t>SF_House</t>
  </si>
  <si>
    <t>nBaths</t>
  </si>
  <si>
    <t>Input Value</t>
  </si>
  <si>
    <t>sq ft</t>
  </si>
  <si>
    <t>n</t>
  </si>
  <si>
    <t>0.0</t>
  </si>
  <si>
    <t>$K</t>
  </si>
  <si>
    <t>Price_Predicted</t>
  </si>
  <si>
    <t>Effect_nBaths</t>
  </si>
  <si>
    <t>Effect_SF</t>
  </si>
  <si>
    <t>Effect_Town</t>
  </si>
  <si>
    <t>Effect_Town_Bath</t>
  </si>
  <si>
    <t>Effect_LotSize</t>
  </si>
  <si>
    <t>select categ</t>
  </si>
  <si>
    <t>0</t>
  </si>
  <si>
    <t>Indian Hill</t>
  </si>
  <si>
    <t>Model Inputs</t>
  </si>
  <si>
    <t>Landgrebe</t>
  </si>
  <si>
    <t>Sycamore Twp</t>
  </si>
  <si>
    <t>Columbia Twp</t>
  </si>
  <si>
    <t>Town_Intcpt</t>
  </si>
  <si>
    <t>Size</t>
  </si>
  <si>
    <t>gt3</t>
  </si>
  <si>
    <t>gt1</t>
  </si>
  <si>
    <t>Lot_Size_Intcpt</t>
  </si>
  <si>
    <t>Param</t>
  </si>
  <si>
    <t>Slope</t>
  </si>
  <si>
    <t>SF</t>
  </si>
  <si>
    <t>Coeffs_LotSize</t>
  </si>
  <si>
    <t>Coeffs_Town</t>
  </si>
  <si>
    <t>=VLOOKUP(Lot_Size, Coeffs_LotSize,2,FALSE)</t>
  </si>
  <si>
    <t>f_Bath_Interact</t>
  </si>
  <si>
    <t>Grp</t>
  </si>
  <si>
    <t>Subgrp</t>
  </si>
  <si>
    <t>Description</t>
  </si>
  <si>
    <t>Town Name</t>
  </si>
  <si>
    <t>Landgrebe2</t>
  </si>
  <si>
    <t>Log Model</t>
  </si>
  <si>
    <t>Standard Model</t>
  </si>
  <si>
    <t>Bath Interact</t>
  </si>
  <si>
    <t>Lot size</t>
  </si>
  <si>
    <t>Lot_Sz_Intcpt_log</t>
  </si>
  <si>
    <t>Town_Intcpt_Log</t>
  </si>
  <si>
    <t>BathTown_Interact_Log</t>
  </si>
  <si>
    <t>BathTown_Interact</t>
  </si>
  <si>
    <t>Intcpt LogModel</t>
  </si>
  <si>
    <t>logSF LogModel</t>
  </si>
  <si>
    <t>nBaths LogModel</t>
  </si>
  <si>
    <t>JMP Graphs</t>
  </si>
  <si>
    <t>Params</t>
  </si>
  <si>
    <t>=nBaths*VLOOKUP("nBaths",Params, 2, FALSE)</t>
  </si>
  <si>
    <t>=SF_House*VLOOKUP("SF",Params, 2, FALSE)</t>
  </si>
  <si>
    <t>=VLOOKUP("Madeira", Coeffs_Town, MATCH("Town_Intcpt",Coeffs_Town_Header,0), FALSE)</t>
  </si>
  <si>
    <t>=(nBaths - VLOOKUP("f_Bath_Interact", Params,2, FALSE)) * VLOOKUP(Town, Coeffs_Town, MATCH("BathTown_Interact", Coeffs_Town_Header, 0), FALSE)</t>
  </si>
  <si>
    <t>Mdl_Intercept</t>
  </si>
  <si>
    <t>=VLOOKUP("Intercept", Params, 2, FALSE)</t>
  </si>
  <si>
    <t>Price Effect Breakdown</t>
  </si>
  <si>
    <t>=Mdl_Intercept + Effect_nBaths + Effect_SF + Effect_Town + Effect_Town_Bath + Effect_LotSize</t>
  </si>
  <si>
    <t>Price Prediction</t>
  </si>
  <si>
    <t>Price as Predicted Variable</t>
  </si>
  <si>
    <t>Mdl_Intercept_LM</t>
  </si>
  <si>
    <t>Effect_nBaths_LM</t>
  </si>
  <si>
    <t>Effect_Town_LM</t>
  </si>
  <si>
    <t>Effect_Town_Bath_LM</t>
  </si>
  <si>
    <t>Effect_LotSize_LM</t>
  </si>
  <si>
    <t>Effect_logSF_LM</t>
  </si>
  <si>
    <t>=nBaths*VLOOKUP("nBaths LogModel",Params, 2, FALSE)</t>
  </si>
  <si>
    <t>=VLOOKUP("Madeira", Coeffs_Town, MATCH("Town_Intcpt_Log",Coeffs_Town_Header,0), FALSE)</t>
  </si>
  <si>
    <t>=(nBaths - VLOOKUP("f_Bath_Interact", Params,2, FALSE)) * VLOOKUP(Town, Coeffs_Town, MATCH("BathTown_Interact_Log", Coeffs_Town_Header, 0), FALSE)</t>
  </si>
  <si>
    <t>=VLOOKUP("Intcpt LogModel", Params, 2, FALSE)</t>
  </si>
  <si>
    <t>=VLOOKUP(Lot_Size, Coeffs_LotSize,MATCH("Lot_Sz_Intcpt_log",Coeffs_LotSize_Header,0),FALSE)</t>
  </si>
  <si>
    <t>logPrice_Predicted</t>
  </si>
  <si>
    <t>0.000</t>
  </si>
  <si>
    <t>Price_Predicted_LM</t>
  </si>
  <si>
    <t>=EXP(logPrice_Predicted)</t>
  </si>
  <si>
    <t>Ext_Ren</t>
  </si>
  <si>
    <t>Not_New</t>
  </si>
  <si>
    <t>Coeffs_Ren</t>
  </si>
  <si>
    <t>Effect_Exterior_LM</t>
  </si>
  <si>
    <t>ExteriorAppearance</t>
  </si>
  <si>
    <t>=VLOOKUP(ExteriorAppearance,Coeffs_Ren, 2, FALSE)</t>
  </si>
  <si>
    <t>Ext Appearance</t>
  </si>
  <si>
    <t>=sum(Mdl_Intercept_LM+Effect_nBaths_LM+Effect_logSF_LM+Effect_Town_LM+Effect_Town_Bath_LM+Effect_LotSize_LM+Effect_Exterior_LM)</t>
  </si>
  <si>
    <t>=LN(SF_House)*VLOOKUP("logSF LogModel",Params, 2, FALSE)</t>
  </si>
  <si>
    <t>log(Price) as Predicted Variable</t>
  </si>
  <si>
    <t>Log Price</t>
  </si>
  <si>
    <t>Price</t>
  </si>
  <si>
    <t>https://engage.moxiworks.com/neighborhood_news/page?subscriptionid=3241590&amp;agent_uuid=bf8caa9e-0370-4bc0-83f7-df4be13fd5f6&amp;from_email=true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</si>
</sst>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6">
    <xf numFmtId="0" fontId="0" fillId="0" borderId="0" xfId="0"/>
    <xf numFmtId="49" fontId="0" fillId="0" borderId="0" xfId="0" applyNumberFormat="1"/>
    <xf numFmtId="0" fontId="4" fillId="5" borderId="0" xfId="4" applyFont="1" applyBorder="1" applyAlignment="1">
      <alignment wrapText="1"/>
    </xf>
    <xf numFmtId="49" fontId="4" fillId="5" borderId="0" xfId="4" applyNumberFormat="1" applyFont="1" applyBorder="1" applyAlignment="1">
      <alignment wrapText="1"/>
    </xf>
    <xf numFmtId="0" fontId="5" fillId="0" borderId="0" xfId="0" applyFont="1"/>
    <xf numFmtId="49" fontId="5" fillId="0" borderId="0" xfId="0" applyNumberFormat="1" applyFont="1"/>
    <xf numFmtId="0" fontId="5" fillId="0" borderId="5" xfId="0" applyFont="1" applyBorder="1"/>
    <xf numFmtId="49" fontId="5" fillId="0" borderId="5" xfId="0" applyNumberFormat="1" applyFont="1" applyBorder="1"/>
    <xf numFmtId="49" fontId="5" fillId="0" borderId="5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3" borderId="2" xfId="2" applyFont="1"/>
    <xf numFmtId="0" fontId="5" fillId="3" borderId="5" xfId="2" applyFont="1" applyBorder="1"/>
    <xf numFmtId="49" fontId="5" fillId="3" borderId="5" xfId="2" applyNumberFormat="1" applyFont="1" applyBorder="1"/>
    <xf numFmtId="0" fontId="3" fillId="4" borderId="0" xfId="3"/>
    <xf numFmtId="0" fontId="0" fillId="0" borderId="5" xfId="0" applyBorder="1"/>
    <xf numFmtId="0" fontId="5" fillId="3" borderId="6" xfId="2" applyFont="1" applyBorder="1"/>
    <xf numFmtId="49" fontId="5" fillId="3" borderId="6" xfId="2" applyNumberFormat="1" applyFont="1" applyBorder="1"/>
    <xf numFmtId="164" fontId="0" fillId="0" borderId="5" xfId="0" applyNumberFormat="1" applyBorder="1"/>
    <xf numFmtId="49" fontId="5" fillId="3" borderId="6" xfId="2" applyNumberFormat="1" applyFont="1" applyBorder="1" applyAlignment="1">
      <alignment wrapText="1"/>
    </xf>
    <xf numFmtId="49" fontId="5" fillId="3" borderId="5" xfId="2" applyNumberFormat="1" applyFont="1" applyBorder="1" applyAlignment="1">
      <alignment wrapText="1"/>
    </xf>
    <xf numFmtId="0" fontId="3" fillId="4" borderId="0" xfId="3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2" fillId="2" borderId="7" xfId="1" applyNumberFormat="1" applyBorder="1"/>
    <xf numFmtId="164" fontId="2" fillId="2" borderId="8" xfId="1" applyNumberFormat="1" applyBorder="1"/>
    <xf numFmtId="0" fontId="3" fillId="4" borderId="6" xfId="3" applyBorder="1" applyAlignment="1">
      <alignment wrapText="1"/>
    </xf>
    <xf numFmtId="165" fontId="2" fillId="2" borderId="7" xfId="1" applyNumberFormat="1" applyBorder="1"/>
    <xf numFmtId="165" fontId="2" fillId="2" borderId="8" xfId="1" applyNumberFormat="1" applyBorder="1"/>
    <xf numFmtId="0" fontId="0" fillId="0" borderId="0" xfId="0" applyAlignment="1">
      <alignment horizontal="right"/>
    </xf>
  </cellXfs>
  <cellStyles count="5">
    <cellStyle name="Accent1" xfId="3" builtinId="29"/>
    <cellStyle name="Accent2" xfId="4" builtinId="33"/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4</xdr:row>
      <xdr:rowOff>85726</xdr:rowOff>
    </xdr:from>
    <xdr:to>
      <xdr:col>11</xdr:col>
      <xdr:colOff>449610</xdr:colOff>
      <xdr:row>49</xdr:row>
      <xdr:rowOff>146473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7F458B-1549-41B9-88D0-E9D502118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" y="809626"/>
          <a:ext cx="6769448" cy="8204622"/>
        </a:xfrm>
        <a:prstGeom prst="rect">
          <a:avLst/>
        </a:prstGeom>
      </xdr:spPr>
    </xdr:pic>
    <xdr:clientData/>
  </xdr:twoCellAnchor>
  <xdr:twoCellAnchor editAs="oneCell">
    <xdr:from>
      <xdr:col>12</xdr:col>
      <xdr:colOff>7124</xdr:colOff>
      <xdr:row>4</xdr:row>
      <xdr:rowOff>126188</xdr:rowOff>
    </xdr:from>
    <xdr:to>
      <xdr:col>22</xdr:col>
      <xdr:colOff>147164</xdr:colOff>
      <xdr:row>43</xdr:row>
      <xdr:rowOff>129726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1995E4-69C7-40B8-8B89-EC72CB722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9524" y="850088"/>
          <a:ext cx="6617040" cy="7061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8297-63B6-41FC-BB2D-6C64D547E450}">
  <sheetPr codeName="Sheet1"/>
  <dimension ref="A1:J130"/>
  <sheetViews>
    <sheetView tabSelected="1" zoomScaleNormal="100" workbookViewId="0">
      <selection activeCell="I12" sqref="I12"/>
    </sheetView>
  </sheetViews>
  <sheetFormatPr defaultRowHeight="14.25" outlineLevelCol="1" x14ac:dyDescent="0.45"/>
  <cols>
    <col min="1" max="1" width="4.59765625" customWidth="1"/>
    <col min="2" max="2" width="7.59765625" customWidth="1"/>
    <col min="3" max="3" width="5.53125" customWidth="1"/>
    <col min="4" max="4" width="15.59765625" bestFit="1" customWidth="1"/>
    <col min="5" max="5" width="8.265625" bestFit="1" customWidth="1"/>
    <col min="6" max="6" width="10.6640625" hidden="1" customWidth="1" outlineLevel="1"/>
    <col min="7" max="7" width="47.33203125" style="24" hidden="1" customWidth="1" outlineLevel="1"/>
    <col min="8" max="8" width="4.59765625" customWidth="1" collapsed="1"/>
    <col min="9" max="10" width="10.86328125" bestFit="1" customWidth="1"/>
    <col min="11" max="11" width="3.59765625" customWidth="1"/>
  </cols>
  <sheetData>
    <row r="1" spans="1:10" x14ac:dyDescent="0.45">
      <c r="A1" s="15" t="s">
        <v>59</v>
      </c>
      <c r="B1" s="15" t="s">
        <v>60</v>
      </c>
      <c r="C1" s="15" t="s">
        <v>61</v>
      </c>
      <c r="D1" s="15" t="s">
        <v>22</v>
      </c>
      <c r="E1" s="15" t="s">
        <v>23</v>
      </c>
      <c r="F1" s="15" t="s">
        <v>24</v>
      </c>
      <c r="G1" s="22" t="s">
        <v>25</v>
      </c>
      <c r="I1" s="15"/>
      <c r="J1" s="15"/>
    </row>
    <row r="2" spans="1:10" x14ac:dyDescent="0.45">
      <c r="D2" s="13" t="s">
        <v>26</v>
      </c>
      <c r="E2" s="13"/>
      <c r="F2" s="14"/>
      <c r="G2" s="21"/>
      <c r="I2" s="12" t="s">
        <v>44</v>
      </c>
      <c r="J2" s="12" t="s">
        <v>63</v>
      </c>
    </row>
    <row r="3" spans="1:10" x14ac:dyDescent="0.45">
      <c r="B3" s="25" t="s">
        <v>43</v>
      </c>
      <c r="F3" s="1"/>
      <c r="G3" s="23"/>
    </row>
    <row r="4" spans="1:10" x14ac:dyDescent="0.45">
      <c r="D4" s="17" t="s">
        <v>0</v>
      </c>
      <c r="E4" s="17" t="s">
        <v>40</v>
      </c>
      <c r="F4" s="18"/>
      <c r="G4" s="20" t="s">
        <v>29</v>
      </c>
      <c r="I4" s="27" t="s">
        <v>1</v>
      </c>
      <c r="J4" s="27" t="s">
        <v>1</v>
      </c>
    </row>
    <row r="5" spans="1:10" x14ac:dyDescent="0.45">
      <c r="D5" s="17" t="s">
        <v>27</v>
      </c>
      <c r="E5" s="17" t="s">
        <v>30</v>
      </c>
      <c r="F5" s="18" t="s">
        <v>41</v>
      </c>
      <c r="G5" s="20" t="s">
        <v>29</v>
      </c>
      <c r="I5" s="28">
        <v>4463</v>
      </c>
      <c r="J5" s="28">
        <v>4463</v>
      </c>
    </row>
    <row r="6" spans="1:10" x14ac:dyDescent="0.45">
      <c r="D6" s="17" t="s">
        <v>28</v>
      </c>
      <c r="E6" s="17" t="s">
        <v>31</v>
      </c>
      <c r="F6" s="18" t="s">
        <v>32</v>
      </c>
      <c r="G6" s="20" t="s">
        <v>29</v>
      </c>
      <c r="I6" s="29">
        <v>4.5</v>
      </c>
      <c r="J6" s="29">
        <v>4.5</v>
      </c>
    </row>
    <row r="7" spans="1:10" x14ac:dyDescent="0.45">
      <c r="D7" s="17" t="s">
        <v>4</v>
      </c>
      <c r="E7" s="17" t="s">
        <v>40</v>
      </c>
      <c r="F7" s="18"/>
      <c r="G7" s="20" t="s">
        <v>29</v>
      </c>
      <c r="I7" s="27" t="s">
        <v>2</v>
      </c>
      <c r="J7" s="27" t="s">
        <v>2</v>
      </c>
    </row>
    <row r="8" spans="1:10" x14ac:dyDescent="0.45">
      <c r="D8" s="13" t="s">
        <v>106</v>
      </c>
      <c r="E8" s="13" t="s">
        <v>40</v>
      </c>
      <c r="F8" s="14"/>
      <c r="G8" s="21" t="s">
        <v>29</v>
      </c>
      <c r="I8" s="26" t="s">
        <v>103</v>
      </c>
      <c r="J8" s="26" t="s">
        <v>102</v>
      </c>
    </row>
    <row r="9" spans="1:10" x14ac:dyDescent="0.45">
      <c r="F9" s="1"/>
      <c r="G9" s="1"/>
    </row>
    <row r="10" spans="1:10" x14ac:dyDescent="0.45">
      <c r="B10" s="25" t="s">
        <v>85</v>
      </c>
      <c r="F10" s="1"/>
      <c r="G10" s="23"/>
    </row>
    <row r="11" spans="1:10" x14ac:dyDescent="0.45">
      <c r="B11" s="25"/>
      <c r="C11" s="35" t="s">
        <v>112</v>
      </c>
      <c r="D11" s="17" t="s">
        <v>100</v>
      </c>
      <c r="E11" s="17" t="s">
        <v>33</v>
      </c>
      <c r="F11" s="18" t="s">
        <v>32</v>
      </c>
      <c r="G11" s="20" t="s">
        <v>101</v>
      </c>
      <c r="I11" s="31">
        <f>EXP(logPrice_Predicted)</f>
        <v>807.99365535542393</v>
      </c>
      <c r="J11" s="31">
        <f>EXP(logPrice_Predicted)</f>
        <v>924.62680884504937</v>
      </c>
    </row>
    <row r="12" spans="1:10" ht="24" x14ac:dyDescent="0.45">
      <c r="C12" s="35" t="s">
        <v>113</v>
      </c>
      <c r="D12" s="13" t="s">
        <v>34</v>
      </c>
      <c r="E12" s="13" t="s">
        <v>33</v>
      </c>
      <c r="F12" s="14" t="s">
        <v>32</v>
      </c>
      <c r="G12" s="21" t="s">
        <v>84</v>
      </c>
      <c r="I12" s="30">
        <f>Mdl_Intercept + Effect_nBaths + Effect_SF + Effect_Town + Effect_Town_Bath + Effect_LotSize</f>
        <v>850.80070000000012</v>
      </c>
      <c r="J12" s="30">
        <f>Mdl_Intercept + Effect_nBaths + Effect_SF + Effect_Town + Effect_Town_Bath + Effect_LotSize</f>
        <v>850.80070000000012</v>
      </c>
    </row>
    <row r="13" spans="1:10" x14ac:dyDescent="0.45">
      <c r="F13" s="1"/>
      <c r="G13" s="1"/>
    </row>
    <row r="14" spans="1:10" x14ac:dyDescent="0.45">
      <c r="A14" s="25" t="s">
        <v>86</v>
      </c>
      <c r="F14" s="1"/>
      <c r="G14" s="1"/>
    </row>
    <row r="15" spans="1:10" x14ac:dyDescent="0.45">
      <c r="B15" s="25" t="s">
        <v>83</v>
      </c>
      <c r="F15" s="1"/>
      <c r="G15" s="1"/>
    </row>
    <row r="16" spans="1:10" x14ac:dyDescent="0.45">
      <c r="D16" s="17" t="s">
        <v>81</v>
      </c>
      <c r="E16" s="17" t="s">
        <v>33</v>
      </c>
      <c r="F16" s="18" t="s">
        <v>32</v>
      </c>
      <c r="G16" s="20" t="s">
        <v>82</v>
      </c>
      <c r="I16" s="31">
        <f>VLOOKUP("Intercept", Params, 2, FALSE)</f>
        <v>121.08</v>
      </c>
      <c r="J16" s="31">
        <f>VLOOKUP("Intercept", Params, 2, FALSE)</f>
        <v>121.08</v>
      </c>
    </row>
    <row r="17" spans="1:10" x14ac:dyDescent="0.45">
      <c r="D17" s="17" t="s">
        <v>35</v>
      </c>
      <c r="E17" s="17" t="s">
        <v>33</v>
      </c>
      <c r="F17" s="18" t="s">
        <v>32</v>
      </c>
      <c r="G17" s="20" t="s">
        <v>77</v>
      </c>
      <c r="I17" s="31">
        <f>nBaths*VLOOKUP("nBaths",Params, 2, FALSE)</f>
        <v>305.98649999999998</v>
      </c>
      <c r="J17" s="31">
        <f>nBaths*VLOOKUP("nBaths",Params, 2, FALSE)</f>
        <v>305.98649999999998</v>
      </c>
    </row>
    <row r="18" spans="1:10" x14ac:dyDescent="0.45">
      <c r="D18" s="17" t="s">
        <v>36</v>
      </c>
      <c r="E18" s="17" t="s">
        <v>33</v>
      </c>
      <c r="F18" s="18" t="s">
        <v>32</v>
      </c>
      <c r="G18" s="20" t="s">
        <v>78</v>
      </c>
      <c r="I18" s="31">
        <f>SF_House*VLOOKUP("SF",Params, 2, FALSE)</f>
        <v>689.97979999999995</v>
      </c>
      <c r="J18" s="31">
        <f>SF_House*VLOOKUP("SF",Params, 2, FALSE)</f>
        <v>689.97979999999995</v>
      </c>
    </row>
    <row r="19" spans="1:10" ht="24" x14ac:dyDescent="0.45">
      <c r="D19" s="17" t="s">
        <v>37</v>
      </c>
      <c r="E19" s="17" t="s">
        <v>33</v>
      </c>
      <c r="F19" s="18" t="s">
        <v>32</v>
      </c>
      <c r="G19" s="20" t="s">
        <v>79</v>
      </c>
      <c r="I19" s="31">
        <f>VLOOKUP("Madeira", Coeffs_Town, MATCH("Town_Intcpt",Coeffs_Town_Header,0), FALSE)</f>
        <v>51.9</v>
      </c>
      <c r="J19" s="31">
        <f>VLOOKUP("Madeira", Coeffs_Town, MATCH("Town_Intcpt",Coeffs_Town_Header,0), FALSE)</f>
        <v>51.9</v>
      </c>
    </row>
    <row r="20" spans="1:10" ht="35.65" x14ac:dyDescent="0.45">
      <c r="D20" s="17" t="s">
        <v>38</v>
      </c>
      <c r="E20" s="17" t="s">
        <v>33</v>
      </c>
      <c r="F20" s="18" t="s">
        <v>32</v>
      </c>
      <c r="G20" s="20" t="s">
        <v>80</v>
      </c>
      <c r="I20" s="31">
        <f>(nBaths - VLOOKUP("f_Bath_Interact", Params,2, FALSE)) * VLOOKUP(Town, Coeffs_Town, MATCH("BathTown_Interact", Coeffs_Town_Header, 0), FALSE)</f>
        <v>-50.0456</v>
      </c>
      <c r="J20" s="31">
        <f>(nBaths - VLOOKUP("f_Bath_Interact", Params,2, FALSE)) * VLOOKUP(Town, Coeffs_Town, MATCH("BathTown_Interact", Coeffs_Town_Header, 0), FALSE)</f>
        <v>-50.0456</v>
      </c>
    </row>
    <row r="21" spans="1:10" x14ac:dyDescent="0.45">
      <c r="D21" s="13" t="s">
        <v>39</v>
      </c>
      <c r="E21" s="13" t="s">
        <v>33</v>
      </c>
      <c r="F21" s="14" t="s">
        <v>32</v>
      </c>
      <c r="G21" s="21" t="s">
        <v>57</v>
      </c>
      <c r="I21" s="30">
        <f>VLOOKUP(Lot_Size, Coeffs_LotSize,2,FALSE)</f>
        <v>-268.10000000000002</v>
      </c>
      <c r="J21" s="30">
        <f>VLOOKUP(Lot_Size, Coeffs_LotSize,2,FALSE)</f>
        <v>-268.10000000000002</v>
      </c>
    </row>
    <row r="22" spans="1:10" x14ac:dyDescent="0.45">
      <c r="F22" s="1"/>
      <c r="G22" s="1"/>
    </row>
    <row r="23" spans="1:10" x14ac:dyDescent="0.45">
      <c r="A23" s="25" t="s">
        <v>111</v>
      </c>
      <c r="F23" s="1"/>
      <c r="G23" s="1"/>
    </row>
    <row r="24" spans="1:10" x14ac:dyDescent="0.45">
      <c r="B24" s="25" t="s">
        <v>83</v>
      </c>
      <c r="F24" s="1"/>
      <c r="G24" s="1"/>
    </row>
    <row r="25" spans="1:10" x14ac:dyDescent="0.45">
      <c r="B25" s="25"/>
      <c r="D25" s="13" t="s">
        <v>98</v>
      </c>
      <c r="E25" s="13"/>
      <c r="F25" s="14" t="s">
        <v>99</v>
      </c>
      <c r="G25" s="14" t="s">
        <v>109</v>
      </c>
      <c r="I25" s="33">
        <f>SUM(Mdl_Intercept_LM+Effect_nBaths_LM+Effect_logSF_LM+Effect_Town_LM+Effect_Town_Bath_LM+Effect_LotSize_LM+Effect_Exterior_LM)</f>
        <v>6.6945542062073748</v>
      </c>
      <c r="J25" s="33">
        <f>SUM(Mdl_Intercept_LM+Effect_nBaths_LM+Effect_logSF_LM+Effect_Town_LM+Effect_Town_Bath_LM+Effect_LotSize_LM+Effect_Exterior_LM)</f>
        <v>6.8293902062073748</v>
      </c>
    </row>
    <row r="26" spans="1:10" x14ac:dyDescent="0.45">
      <c r="B26" s="25"/>
      <c r="F26" s="1"/>
      <c r="G26" s="1"/>
    </row>
    <row r="27" spans="1:10" x14ac:dyDescent="0.45">
      <c r="D27" s="17" t="s">
        <v>87</v>
      </c>
      <c r="E27" s="17" t="s">
        <v>33</v>
      </c>
      <c r="F27" s="18" t="s">
        <v>99</v>
      </c>
      <c r="G27" s="20" t="s">
        <v>96</v>
      </c>
      <c r="I27" s="34">
        <f>VLOOKUP("Intcpt LogModel", Params, 2, FALSE)</f>
        <v>1.4210400000000001</v>
      </c>
      <c r="J27" s="34">
        <f>VLOOKUP("Intcpt LogModel", Params, 2, FALSE)</f>
        <v>1.4210400000000001</v>
      </c>
    </row>
    <row r="28" spans="1:10" x14ac:dyDescent="0.45">
      <c r="D28" s="17" t="s">
        <v>88</v>
      </c>
      <c r="E28" s="17" t="s">
        <v>33</v>
      </c>
      <c r="F28" s="18" t="s">
        <v>99</v>
      </c>
      <c r="G28" s="20" t="s">
        <v>93</v>
      </c>
      <c r="I28" s="34">
        <f>nBaths*VLOOKUP("nBaths LogModel",Params, 2, FALSE)</f>
        <v>0.24815700000000002</v>
      </c>
      <c r="J28" s="34">
        <f>nBaths*VLOOKUP("nBaths LogModel",Params, 2, FALSE)</f>
        <v>0.24815700000000002</v>
      </c>
    </row>
    <row r="29" spans="1:10" x14ac:dyDescent="0.45">
      <c r="D29" s="17" t="s">
        <v>92</v>
      </c>
      <c r="E29" s="17" t="s">
        <v>33</v>
      </c>
      <c r="F29" s="18" t="s">
        <v>99</v>
      </c>
      <c r="G29" s="20" t="s">
        <v>110</v>
      </c>
      <c r="I29" s="34">
        <f>LN(SF_House)*VLOOKUP("logSF LogModel",Params, 2, FALSE)</f>
        <v>5.2323776392073746</v>
      </c>
      <c r="J29" s="34">
        <f>LN(SF_House)*VLOOKUP("logSF LogModel",Params, 2, FALSE)</f>
        <v>5.2323776392073746</v>
      </c>
    </row>
    <row r="30" spans="1:10" ht="24" x14ac:dyDescent="0.45">
      <c r="D30" s="17" t="s">
        <v>89</v>
      </c>
      <c r="E30" s="17" t="s">
        <v>33</v>
      </c>
      <c r="F30" s="18" t="s">
        <v>99</v>
      </c>
      <c r="G30" s="20" t="s">
        <v>94</v>
      </c>
      <c r="I30" s="34">
        <f>VLOOKUP("Madeira", Coeffs_Town, MATCH("Town_Intcpt_Log",Coeffs_Town_Header,0), FALSE)</f>
        <v>8.0909999999999996E-2</v>
      </c>
      <c r="J30" s="34">
        <f>VLOOKUP("Madeira", Coeffs_Town, MATCH("Town_Intcpt_Log",Coeffs_Town_Header,0), FALSE)</f>
        <v>8.0909999999999996E-2</v>
      </c>
    </row>
    <row r="31" spans="1:10" ht="35.65" x14ac:dyDescent="0.45">
      <c r="D31" s="17" t="s">
        <v>90</v>
      </c>
      <c r="E31" s="17" t="s">
        <v>33</v>
      </c>
      <c r="F31" s="18" t="s">
        <v>99</v>
      </c>
      <c r="G31" s="20" t="s">
        <v>95</v>
      </c>
      <c r="I31" s="34">
        <f>(nBaths - VLOOKUP("f_Bath_Interact", Params,2, FALSE)) * VLOOKUP(Town, Coeffs_Town, MATCH("BathTown_Interact_Log", Coeffs_Town_Header, 0), FALSE)</f>
        <v>6.7557566999999999E-2</v>
      </c>
      <c r="J31" s="34">
        <f>(nBaths - VLOOKUP("f_Bath_Interact", Params,2, FALSE)) * VLOOKUP(Town, Coeffs_Town, MATCH("BathTown_Interact_Log", Coeffs_Town_Header, 0), FALSE)</f>
        <v>6.7557566999999999E-2</v>
      </c>
    </row>
    <row r="32" spans="1:10" ht="35.65" x14ac:dyDescent="0.45">
      <c r="D32" s="17" t="s">
        <v>91</v>
      </c>
      <c r="E32" s="17" t="s">
        <v>33</v>
      </c>
      <c r="F32" s="18" t="s">
        <v>99</v>
      </c>
      <c r="G32" s="20" t="s">
        <v>97</v>
      </c>
      <c r="I32" s="34">
        <f>VLOOKUP(Lot_Size, Coeffs_LotSize,MATCH("Lot_Sz_Intcpt_log",Coeffs_LotSize_Header,0),FALSE)</f>
        <v>-0.28806999999999999</v>
      </c>
      <c r="J32" s="34">
        <f>VLOOKUP(Lot_Size, Coeffs_LotSize,MATCH("Lot_Sz_Intcpt_log",Coeffs_LotSize_Header,0),FALSE)</f>
        <v>-0.28806999999999999</v>
      </c>
    </row>
    <row r="33" spans="4:10" x14ac:dyDescent="0.45">
      <c r="D33" s="13" t="s">
        <v>105</v>
      </c>
      <c r="E33" s="13" t="s">
        <v>33</v>
      </c>
      <c r="F33" s="14" t="s">
        <v>99</v>
      </c>
      <c r="G33" s="21" t="s">
        <v>107</v>
      </c>
      <c r="I33" s="33">
        <f>VLOOKUP(ExteriorAppearance,Coeffs_Ren, 2, FALSE)</f>
        <v>-6.7418000000000006E-2</v>
      </c>
      <c r="J33" s="33">
        <f>VLOOKUP(ExteriorAppearance,Coeffs_Ren, 2, FALSE)</f>
        <v>6.7418000000000006E-2</v>
      </c>
    </row>
    <row r="34" spans="4:10" x14ac:dyDescent="0.45">
      <c r="G34"/>
    </row>
    <row r="35" spans="4:10" x14ac:dyDescent="0.45">
      <c r="G35"/>
    </row>
    <row r="36" spans="4:10" x14ac:dyDescent="0.45">
      <c r="G36"/>
    </row>
    <row r="37" spans="4:10" x14ac:dyDescent="0.45">
      <c r="G37"/>
    </row>
    <row r="38" spans="4:10" x14ac:dyDescent="0.45">
      <c r="G38"/>
    </row>
    <row r="39" spans="4:10" x14ac:dyDescent="0.45">
      <c r="G39"/>
    </row>
    <row r="40" spans="4:10" x14ac:dyDescent="0.45">
      <c r="G40"/>
    </row>
    <row r="41" spans="4:10" x14ac:dyDescent="0.45">
      <c r="G41"/>
    </row>
    <row r="42" spans="4:10" x14ac:dyDescent="0.45">
      <c r="G42"/>
    </row>
    <row r="43" spans="4:10" x14ac:dyDescent="0.45">
      <c r="G43"/>
    </row>
    <row r="44" spans="4:10" x14ac:dyDescent="0.45">
      <c r="G44"/>
    </row>
    <row r="45" spans="4:10" x14ac:dyDescent="0.45">
      <c r="G45"/>
    </row>
    <row r="46" spans="4:10" x14ac:dyDescent="0.45">
      <c r="G46"/>
    </row>
    <row r="47" spans="4:10" x14ac:dyDescent="0.45">
      <c r="G47"/>
    </row>
    <row r="48" spans="4:10" x14ac:dyDescent="0.45">
      <c r="G48"/>
    </row>
    <row r="49" spans="7:7" x14ac:dyDescent="0.45">
      <c r="G49"/>
    </row>
    <row r="50" spans="7:7" x14ac:dyDescent="0.45">
      <c r="G50"/>
    </row>
    <row r="51" spans="7:7" x14ac:dyDescent="0.45">
      <c r="G51"/>
    </row>
    <row r="52" spans="7:7" x14ac:dyDescent="0.45">
      <c r="G52"/>
    </row>
    <row r="53" spans="7:7" x14ac:dyDescent="0.45">
      <c r="G53"/>
    </row>
    <row r="54" spans="7:7" x14ac:dyDescent="0.45">
      <c r="G54"/>
    </row>
    <row r="55" spans="7:7" x14ac:dyDescent="0.45">
      <c r="G55"/>
    </row>
    <row r="56" spans="7:7" x14ac:dyDescent="0.45">
      <c r="G56"/>
    </row>
    <row r="57" spans="7:7" x14ac:dyDescent="0.45">
      <c r="G57"/>
    </row>
    <row r="58" spans="7:7" x14ac:dyDescent="0.45">
      <c r="G58"/>
    </row>
    <row r="59" spans="7:7" x14ac:dyDescent="0.45">
      <c r="G59"/>
    </row>
    <row r="60" spans="7:7" x14ac:dyDescent="0.45">
      <c r="G60"/>
    </row>
    <row r="61" spans="7:7" x14ac:dyDescent="0.45">
      <c r="G61"/>
    </row>
    <row r="62" spans="7:7" x14ac:dyDescent="0.45">
      <c r="G62"/>
    </row>
    <row r="63" spans="7:7" x14ac:dyDescent="0.45">
      <c r="G63"/>
    </row>
    <row r="64" spans="7:7" x14ac:dyDescent="0.45">
      <c r="G64"/>
    </row>
    <row r="65" spans="7:7" x14ac:dyDescent="0.45">
      <c r="G65"/>
    </row>
    <row r="66" spans="7:7" x14ac:dyDescent="0.45">
      <c r="G66"/>
    </row>
    <row r="67" spans="7:7" x14ac:dyDescent="0.45">
      <c r="G67"/>
    </row>
    <row r="68" spans="7:7" x14ac:dyDescent="0.45">
      <c r="G68"/>
    </row>
    <row r="69" spans="7:7" x14ac:dyDescent="0.45">
      <c r="G69"/>
    </row>
    <row r="70" spans="7:7" x14ac:dyDescent="0.45">
      <c r="G70"/>
    </row>
    <row r="71" spans="7:7" x14ac:dyDescent="0.45">
      <c r="G71"/>
    </row>
    <row r="72" spans="7:7" x14ac:dyDescent="0.45">
      <c r="G72"/>
    </row>
    <row r="73" spans="7:7" x14ac:dyDescent="0.45">
      <c r="G73"/>
    </row>
    <row r="74" spans="7:7" x14ac:dyDescent="0.45">
      <c r="G74"/>
    </row>
    <row r="75" spans="7:7" x14ac:dyDescent="0.45">
      <c r="G75"/>
    </row>
    <row r="76" spans="7:7" x14ac:dyDescent="0.45">
      <c r="G76"/>
    </row>
    <row r="77" spans="7:7" x14ac:dyDescent="0.45">
      <c r="G77"/>
    </row>
    <row r="78" spans="7:7" x14ac:dyDescent="0.45">
      <c r="G78"/>
    </row>
    <row r="79" spans="7:7" x14ac:dyDescent="0.45">
      <c r="G79"/>
    </row>
    <row r="80" spans="7:7" x14ac:dyDescent="0.45">
      <c r="G80"/>
    </row>
    <row r="81" spans="7:7" x14ac:dyDescent="0.45">
      <c r="G81"/>
    </row>
    <row r="82" spans="7:7" x14ac:dyDescent="0.45">
      <c r="G82"/>
    </row>
    <row r="83" spans="7:7" x14ac:dyDescent="0.45">
      <c r="G83"/>
    </row>
    <row r="84" spans="7:7" x14ac:dyDescent="0.45">
      <c r="G84"/>
    </row>
    <row r="85" spans="7:7" x14ac:dyDescent="0.45">
      <c r="G85"/>
    </row>
    <row r="86" spans="7:7" x14ac:dyDescent="0.45">
      <c r="G86"/>
    </row>
    <row r="87" spans="7:7" x14ac:dyDescent="0.45">
      <c r="G87"/>
    </row>
    <row r="88" spans="7:7" x14ac:dyDescent="0.45">
      <c r="G88"/>
    </row>
    <row r="89" spans="7:7" x14ac:dyDescent="0.45">
      <c r="G89"/>
    </row>
    <row r="90" spans="7:7" x14ac:dyDescent="0.45">
      <c r="G90"/>
    </row>
    <row r="91" spans="7:7" x14ac:dyDescent="0.45">
      <c r="G91"/>
    </row>
    <row r="92" spans="7:7" x14ac:dyDescent="0.45">
      <c r="G92"/>
    </row>
    <row r="93" spans="7:7" x14ac:dyDescent="0.45">
      <c r="G93"/>
    </row>
    <row r="94" spans="7:7" x14ac:dyDescent="0.45">
      <c r="G94"/>
    </row>
    <row r="95" spans="7:7" x14ac:dyDescent="0.45">
      <c r="G95"/>
    </row>
    <row r="96" spans="7:7" x14ac:dyDescent="0.45">
      <c r="G96"/>
    </row>
    <row r="97" spans="7:7" x14ac:dyDescent="0.45">
      <c r="G97"/>
    </row>
    <row r="98" spans="7:7" x14ac:dyDescent="0.45">
      <c r="G98"/>
    </row>
    <row r="99" spans="7:7" x14ac:dyDescent="0.45">
      <c r="G99"/>
    </row>
    <row r="100" spans="7:7" x14ac:dyDescent="0.45">
      <c r="G100"/>
    </row>
    <row r="101" spans="7:7" x14ac:dyDescent="0.45">
      <c r="G101"/>
    </row>
    <row r="102" spans="7:7" x14ac:dyDescent="0.45">
      <c r="G102"/>
    </row>
    <row r="103" spans="7:7" x14ac:dyDescent="0.45">
      <c r="G103"/>
    </row>
    <row r="104" spans="7:7" x14ac:dyDescent="0.45">
      <c r="G104"/>
    </row>
    <row r="105" spans="7:7" x14ac:dyDescent="0.45">
      <c r="G105"/>
    </row>
    <row r="106" spans="7:7" x14ac:dyDescent="0.45">
      <c r="G106"/>
    </row>
    <row r="107" spans="7:7" x14ac:dyDescent="0.45">
      <c r="G107"/>
    </row>
    <row r="108" spans="7:7" x14ac:dyDescent="0.45">
      <c r="G108"/>
    </row>
    <row r="109" spans="7:7" x14ac:dyDescent="0.45">
      <c r="G109"/>
    </row>
    <row r="110" spans="7:7" x14ac:dyDescent="0.45">
      <c r="G110"/>
    </row>
    <row r="111" spans="7:7" x14ac:dyDescent="0.45">
      <c r="G111"/>
    </row>
    <row r="112" spans="7:7" x14ac:dyDescent="0.45">
      <c r="G112"/>
    </row>
    <row r="113" spans="7:7" x14ac:dyDescent="0.45">
      <c r="G113"/>
    </row>
    <row r="114" spans="7:7" x14ac:dyDescent="0.45">
      <c r="G114"/>
    </row>
    <row r="115" spans="7:7" x14ac:dyDescent="0.45">
      <c r="G115"/>
    </row>
    <row r="116" spans="7:7" x14ac:dyDescent="0.45">
      <c r="G116"/>
    </row>
    <row r="117" spans="7:7" x14ac:dyDescent="0.45">
      <c r="G117"/>
    </row>
    <row r="118" spans="7:7" x14ac:dyDescent="0.45">
      <c r="G118"/>
    </row>
    <row r="119" spans="7:7" x14ac:dyDescent="0.45">
      <c r="G119"/>
    </row>
    <row r="120" spans="7:7" x14ac:dyDescent="0.45">
      <c r="G120"/>
    </row>
    <row r="121" spans="7:7" x14ac:dyDescent="0.45">
      <c r="G121"/>
    </row>
    <row r="122" spans="7:7" x14ac:dyDescent="0.45">
      <c r="G122"/>
    </row>
    <row r="123" spans="7:7" x14ac:dyDescent="0.45">
      <c r="G123"/>
    </row>
    <row r="124" spans="7:7" x14ac:dyDescent="0.45">
      <c r="G124"/>
    </row>
    <row r="125" spans="7:7" x14ac:dyDescent="0.45">
      <c r="G125"/>
    </row>
    <row r="126" spans="7:7" x14ac:dyDescent="0.45">
      <c r="G126"/>
    </row>
    <row r="127" spans="7:7" x14ac:dyDescent="0.45">
      <c r="G127"/>
    </row>
    <row r="128" spans="7:7" x14ac:dyDescent="0.45">
      <c r="G128"/>
    </row>
    <row r="129" spans="7:7" x14ac:dyDescent="0.45">
      <c r="G129"/>
    </row>
    <row r="130" spans="7:7" x14ac:dyDescent="0.45">
      <c r="G130"/>
    </row>
  </sheetData>
  <dataValidations count="3">
    <dataValidation type="list" allowBlank="1" showInputMessage="1" showErrorMessage="1" sqref="I4:J4" xr:uid="{023007CF-70E8-41B1-A407-E1C02A424C06}">
      <formula1>"Madeira,Indian Hill, Sycamore Twp, Columbia Twp"</formula1>
    </dataValidation>
    <dataValidation type="list" allowBlank="1" showInputMessage="1" showErrorMessage="1" sqref="I7:J7 I24:J26 I15:J15" xr:uid="{5F257F19-BF32-4D61-BDB4-6D7D1F779DD5}">
      <formula1>"gt3,gt1,lt1"</formula1>
    </dataValidation>
    <dataValidation type="list" allowBlank="1" showInputMessage="1" showErrorMessage="1" sqref="I8:J8" xr:uid="{9449822F-C17F-41C4-9614-14D2AFEA8C5E}">
      <formula1>"Ext_Ren,Not_New"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0A06-3742-4C3A-A1E4-77744B995A02}">
  <sheetPr codeName="Sheet2"/>
  <dimension ref="A1:E9"/>
  <sheetViews>
    <sheetView workbookViewId="0"/>
  </sheetViews>
  <sheetFormatPr defaultRowHeight="14.25" x14ac:dyDescent="0.45"/>
  <sheetData>
    <row r="1" spans="1:5" x14ac:dyDescent="0.45">
      <c r="A1" t="s">
        <v>5</v>
      </c>
      <c r="B1" t="s">
        <v>6</v>
      </c>
      <c r="C1" t="s">
        <v>7</v>
      </c>
      <c r="D1" t="s">
        <v>8</v>
      </c>
    </row>
    <row r="2" spans="1:5" x14ac:dyDescent="0.45">
      <c r="A2" t="s">
        <v>9</v>
      </c>
      <c r="B2" t="s">
        <v>10</v>
      </c>
      <c r="C2" t="b">
        <v>0</v>
      </c>
      <c r="D2" t="b">
        <v>0</v>
      </c>
      <c r="E2" t="b">
        <v>1</v>
      </c>
    </row>
    <row r="3" spans="1:5" x14ac:dyDescent="0.45">
      <c r="A3" t="s">
        <v>9</v>
      </c>
      <c r="C3" t="b">
        <v>0</v>
      </c>
      <c r="D3" t="b">
        <v>0</v>
      </c>
      <c r="E3" t="b">
        <v>0</v>
      </c>
    </row>
    <row r="4" spans="1:5" x14ac:dyDescent="0.45">
      <c r="A4" t="s">
        <v>11</v>
      </c>
      <c r="C4" t="b">
        <v>0</v>
      </c>
    </row>
    <row r="5" spans="1:5" x14ac:dyDescent="0.45">
      <c r="A5" t="s">
        <v>9</v>
      </c>
      <c r="B5" t="s">
        <v>55</v>
      </c>
      <c r="C5" t="b">
        <v>1</v>
      </c>
      <c r="D5" t="b">
        <v>1</v>
      </c>
      <c r="E5" t="b">
        <v>0</v>
      </c>
    </row>
    <row r="6" spans="1:5" x14ac:dyDescent="0.45">
      <c r="A6" t="s">
        <v>9</v>
      </c>
      <c r="B6" t="s">
        <v>56</v>
      </c>
      <c r="C6" t="b">
        <v>1</v>
      </c>
      <c r="D6" t="b">
        <v>1</v>
      </c>
      <c r="E6" t="b">
        <v>0</v>
      </c>
    </row>
    <row r="7" spans="1:5" x14ac:dyDescent="0.45">
      <c r="A7" t="s">
        <v>9</v>
      </c>
      <c r="B7" t="s">
        <v>75</v>
      </c>
      <c r="C7" t="b">
        <v>0</v>
      </c>
      <c r="D7" t="b">
        <v>0</v>
      </c>
      <c r="E7" t="b">
        <v>0</v>
      </c>
    </row>
    <row r="8" spans="1:5" x14ac:dyDescent="0.45">
      <c r="A8" t="s">
        <v>9</v>
      </c>
      <c r="B8" t="s">
        <v>76</v>
      </c>
      <c r="C8" t="b">
        <v>1</v>
      </c>
      <c r="D8" t="b">
        <v>1</v>
      </c>
      <c r="E8" t="b">
        <v>0</v>
      </c>
    </row>
    <row r="9" spans="1:5" x14ac:dyDescent="0.45">
      <c r="A9" t="s">
        <v>9</v>
      </c>
      <c r="B9" t="s">
        <v>104</v>
      </c>
      <c r="C9" t="b">
        <v>1</v>
      </c>
      <c r="D9" t="b">
        <v>1</v>
      </c>
      <c r="E9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C4B4-9484-404B-84D8-1F2C8712D0BE}">
  <sheetPr codeName="Sheet3">
    <outlinePr summaryBelow="0" summaryRight="0"/>
  </sheetPr>
  <dimension ref="A1:B8"/>
  <sheetViews>
    <sheetView showGridLines="0" workbookViewId="0">
      <selection sqref="A1:B8"/>
    </sheetView>
  </sheetViews>
  <sheetFormatPr defaultRowHeight="14.25" x14ac:dyDescent="0.45"/>
  <cols>
    <col min="1" max="1" width="16.46484375" customWidth="1"/>
    <col min="2" max="2" width="10.73046875" customWidth="1"/>
  </cols>
  <sheetData>
    <row r="1" spans="1:2" x14ac:dyDescent="0.45">
      <c r="A1" s="32" t="s">
        <v>52</v>
      </c>
      <c r="B1" s="32" t="s">
        <v>53</v>
      </c>
    </row>
    <row r="2" spans="1:2" x14ac:dyDescent="0.45">
      <c r="A2" s="16" t="s">
        <v>3</v>
      </c>
      <c r="B2" s="16">
        <v>121.08</v>
      </c>
    </row>
    <row r="3" spans="1:2" x14ac:dyDescent="0.45">
      <c r="A3" s="16" t="s">
        <v>28</v>
      </c>
      <c r="B3" s="16">
        <v>67.997</v>
      </c>
    </row>
    <row r="4" spans="1:2" x14ac:dyDescent="0.45">
      <c r="A4" s="16" t="s">
        <v>54</v>
      </c>
      <c r="B4" s="16">
        <v>0.15459999999999999</v>
      </c>
    </row>
    <row r="5" spans="1:2" x14ac:dyDescent="0.45">
      <c r="A5" s="16" t="s">
        <v>58</v>
      </c>
      <c r="B5" s="16">
        <v>3.169</v>
      </c>
    </row>
    <row r="6" spans="1:2" x14ac:dyDescent="0.45">
      <c r="A6" s="16" t="s">
        <v>72</v>
      </c>
      <c r="B6" s="16">
        <v>1.4210400000000001</v>
      </c>
    </row>
    <row r="7" spans="1:2" x14ac:dyDescent="0.45">
      <c r="A7" s="16" t="s">
        <v>74</v>
      </c>
      <c r="B7" s="16">
        <v>5.5146000000000001E-2</v>
      </c>
    </row>
    <row r="8" spans="1:2" x14ac:dyDescent="0.45">
      <c r="A8" s="16" t="s">
        <v>73</v>
      </c>
      <c r="B8" s="16">
        <v>0.622637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6E17-B131-4A66-9974-8D840F3F5246}">
  <sheetPr codeName="Sheet4">
    <outlinePr summaryBelow="0" summaryRight="0"/>
  </sheetPr>
  <dimension ref="A1:B3"/>
  <sheetViews>
    <sheetView showGridLines="0" workbookViewId="0">
      <selection sqref="A1:B3"/>
    </sheetView>
  </sheetViews>
  <sheetFormatPr defaultRowHeight="14.25" x14ac:dyDescent="0.45"/>
  <cols>
    <col min="1" max="1" width="10.19921875" customWidth="1"/>
    <col min="2" max="2" width="15.06640625" customWidth="1"/>
  </cols>
  <sheetData>
    <row r="1" spans="1:2" x14ac:dyDescent="0.45">
      <c r="A1" s="32" t="s">
        <v>48</v>
      </c>
      <c r="B1" s="32" t="s">
        <v>108</v>
      </c>
    </row>
    <row r="2" spans="1:2" x14ac:dyDescent="0.45">
      <c r="A2" s="16" t="s">
        <v>102</v>
      </c>
      <c r="B2" s="16">
        <v>6.7418000000000006E-2</v>
      </c>
    </row>
    <row r="3" spans="1:2" x14ac:dyDescent="0.45">
      <c r="A3" s="16" t="s">
        <v>103</v>
      </c>
      <c r="B3" s="16">
        <v>-6.7418000000000006E-2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4852-35E0-4DEC-800A-A488E88FB1BC}">
  <sheetPr codeName="Sheet5">
    <outlinePr summaryBelow="0" summaryRight="0"/>
  </sheetPr>
  <dimension ref="A1:C4"/>
  <sheetViews>
    <sheetView showGridLines="0" workbookViewId="0">
      <selection sqref="A1:C4"/>
    </sheetView>
  </sheetViews>
  <sheetFormatPr defaultRowHeight="14.25" x14ac:dyDescent="0.45"/>
  <cols>
    <col min="1" max="1" width="5.73046875" customWidth="1"/>
    <col min="2" max="2" width="14.6640625" customWidth="1"/>
    <col min="3" max="3" width="16.6640625" customWidth="1"/>
  </cols>
  <sheetData>
    <row r="1" spans="1:3" x14ac:dyDescent="0.45">
      <c r="A1" s="32" t="s">
        <v>48</v>
      </c>
      <c r="B1" s="32" t="s">
        <v>51</v>
      </c>
      <c r="C1" s="32" t="s">
        <v>68</v>
      </c>
    </row>
    <row r="2" spans="1:3" x14ac:dyDescent="0.45">
      <c r="A2" s="16" t="s">
        <v>49</v>
      </c>
      <c r="B2" s="19">
        <v>273.2</v>
      </c>
      <c r="C2" s="16">
        <v>0.27104</v>
      </c>
    </row>
    <row r="3" spans="1:3" x14ac:dyDescent="0.45">
      <c r="A3" s="16" t="s">
        <v>50</v>
      </c>
      <c r="B3" s="19">
        <v>-5.2</v>
      </c>
      <c r="C3" s="16">
        <v>1.702E-2</v>
      </c>
    </row>
    <row r="4" spans="1:3" x14ac:dyDescent="0.45">
      <c r="A4" s="16" t="s">
        <v>2</v>
      </c>
      <c r="B4" s="19">
        <v>-268.10000000000002</v>
      </c>
      <c r="C4" s="16">
        <v>-0.28806999999999999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BD9A-2A18-4962-8CD9-01398F5E2C40}">
  <sheetPr codeName="Sheet7">
    <outlinePr summaryBelow="0" summaryRight="0"/>
  </sheetPr>
  <dimension ref="A1:E5"/>
  <sheetViews>
    <sheetView showGridLines="0" workbookViewId="0">
      <selection sqref="A1:E5"/>
    </sheetView>
  </sheetViews>
  <sheetFormatPr defaultRowHeight="14.25" x14ac:dyDescent="0.45"/>
  <cols>
    <col min="1" max="1" width="14.1328125" customWidth="1"/>
    <col min="2" max="2" width="12.59765625" customWidth="1"/>
    <col min="3" max="3" width="16.33203125" customWidth="1"/>
    <col min="4" max="4" width="17.86328125" customWidth="1"/>
    <col min="5" max="5" width="21.59765625" customWidth="1"/>
  </cols>
  <sheetData>
    <row r="1" spans="1:5" x14ac:dyDescent="0.45">
      <c r="A1" s="32" t="s">
        <v>62</v>
      </c>
      <c r="B1" s="32" t="s">
        <v>47</v>
      </c>
      <c r="C1" s="32" t="s">
        <v>69</v>
      </c>
      <c r="D1" s="32" t="s">
        <v>71</v>
      </c>
      <c r="E1" s="32" t="s">
        <v>70</v>
      </c>
    </row>
    <row r="2" spans="1:5" x14ac:dyDescent="0.45">
      <c r="A2" s="16" t="s">
        <v>1</v>
      </c>
      <c r="B2" s="16">
        <v>51.9</v>
      </c>
      <c r="C2" s="16">
        <v>8.0909999999999996E-2</v>
      </c>
      <c r="D2" s="16">
        <v>-37.6</v>
      </c>
      <c r="E2" s="16">
        <v>5.0756999999999997E-2</v>
      </c>
    </row>
    <row r="3" spans="1:5" x14ac:dyDescent="0.45">
      <c r="A3" s="16" t="s">
        <v>42</v>
      </c>
      <c r="B3" s="16">
        <v>-58.4</v>
      </c>
      <c r="C3" s="16">
        <v>8.4059999999999996E-2</v>
      </c>
      <c r="D3" s="16">
        <v>82.7</v>
      </c>
      <c r="E3" s="16">
        <v>4.36E-2</v>
      </c>
    </row>
    <row r="4" spans="1:5" x14ac:dyDescent="0.45">
      <c r="A4" s="16" t="s">
        <v>45</v>
      </c>
      <c r="B4" s="16">
        <v>81</v>
      </c>
      <c r="C4" s="16">
        <v>4.9790000000000001E-2</v>
      </c>
      <c r="D4" s="16">
        <v>88.5</v>
      </c>
      <c r="E4" s="16">
        <v>0.16100999999999999</v>
      </c>
    </row>
    <row r="5" spans="1:5" x14ac:dyDescent="0.45">
      <c r="A5" s="16" t="s">
        <v>46</v>
      </c>
      <c r="B5" s="16">
        <v>-74.599999999999994</v>
      </c>
      <c r="C5" s="16">
        <v>-0.21476000000000001</v>
      </c>
      <c r="D5" s="16">
        <v>-133.69999999999999</v>
      </c>
      <c r="E5" s="16">
        <v>-0.25536999999999999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AA22-06E1-4FEA-B7E1-5AE7C4B752C1}">
  <sheetPr codeName="Sheet16"/>
  <dimension ref="A2:AB54"/>
  <sheetViews>
    <sheetView workbookViewId="0">
      <selection activeCell="B3" sqref="B3"/>
    </sheetView>
  </sheetViews>
  <sheetFormatPr defaultRowHeight="14.25" x14ac:dyDescent="0.45"/>
  <sheetData>
    <row r="2" spans="1:28" x14ac:dyDescent="0.45">
      <c r="B2" t="s">
        <v>64</v>
      </c>
      <c r="M2" t="s">
        <v>65</v>
      </c>
    </row>
    <row r="3" spans="1:28" x14ac:dyDescent="0.45">
      <c r="B3" t="s">
        <v>114</v>
      </c>
    </row>
    <row r="8" spans="1:28" x14ac:dyDescent="0.45">
      <c r="Y8" t="s">
        <v>0</v>
      </c>
      <c r="AA8" t="s">
        <v>66</v>
      </c>
    </row>
    <row r="9" spans="1:28" x14ac:dyDescent="0.45">
      <c r="A9">
        <v>1.4210400000000001</v>
      </c>
      <c r="X9" s="16" t="s">
        <v>1</v>
      </c>
      <c r="Y9">
        <v>51.9</v>
      </c>
      <c r="Z9">
        <v>8.0909999999999996E-2</v>
      </c>
      <c r="AA9">
        <v>-37.6</v>
      </c>
      <c r="AB9">
        <v>5.0756999999999997E-2</v>
      </c>
    </row>
    <row r="10" spans="1:28" x14ac:dyDescent="0.45">
      <c r="A10">
        <v>5.5146000000000001E-2</v>
      </c>
      <c r="X10" s="16" t="s">
        <v>42</v>
      </c>
      <c r="Y10">
        <v>-58.4</v>
      </c>
      <c r="Z10">
        <v>8.4059999999999996E-2</v>
      </c>
      <c r="AA10">
        <v>82.7</v>
      </c>
      <c r="AB10">
        <v>4.36E-2</v>
      </c>
    </row>
    <row r="11" spans="1:28" x14ac:dyDescent="0.45">
      <c r="A11">
        <v>0.622637</v>
      </c>
      <c r="X11" s="16" t="s">
        <v>45</v>
      </c>
      <c r="Y11">
        <v>81</v>
      </c>
      <c r="Z11">
        <v>4.9790000000000001E-2</v>
      </c>
      <c r="AA11">
        <v>88.5</v>
      </c>
      <c r="AB11">
        <v>0.16100999999999999</v>
      </c>
    </row>
    <row r="12" spans="1:28" x14ac:dyDescent="0.45">
      <c r="X12" s="16" t="s">
        <v>46</v>
      </c>
      <c r="Y12">
        <v>-74.599999999999994</v>
      </c>
      <c r="Z12">
        <v>-0.21476000000000001</v>
      </c>
      <c r="AA12">
        <v>-133.69999999999999</v>
      </c>
      <c r="AB12">
        <v>-0.25536999999999999</v>
      </c>
    </row>
    <row r="15" spans="1:28" x14ac:dyDescent="0.45">
      <c r="X15" t="s">
        <v>67</v>
      </c>
    </row>
    <row r="16" spans="1:28" x14ac:dyDescent="0.45">
      <c r="X16" t="s">
        <v>49</v>
      </c>
      <c r="Y16">
        <v>273.2</v>
      </c>
      <c r="Z16">
        <v>0.27104</v>
      </c>
    </row>
    <row r="17" spans="1:26" x14ac:dyDescent="0.45">
      <c r="X17" t="s">
        <v>50</v>
      </c>
      <c r="Y17">
        <v>-5.2</v>
      </c>
      <c r="Z17">
        <v>1.702E-2</v>
      </c>
    </row>
    <row r="18" spans="1:26" x14ac:dyDescent="0.45">
      <c r="X18" t="s">
        <v>2</v>
      </c>
      <c r="Y18">
        <v>-268.10000000000002</v>
      </c>
      <c r="Z18">
        <v>-0.28806999999999999</v>
      </c>
    </row>
    <row r="21" spans="1:26" x14ac:dyDescent="0.45">
      <c r="A21">
        <v>6.7418000000000006E-2</v>
      </c>
    </row>
    <row r="22" spans="1:26" x14ac:dyDescent="0.45">
      <c r="A22">
        <f>-A21</f>
        <v>-6.7418000000000006E-2</v>
      </c>
    </row>
    <row r="47" spans="14:14" x14ac:dyDescent="0.45">
      <c r="N47">
        <v>1.42</v>
      </c>
    </row>
    <row r="48" spans="14:14" x14ac:dyDescent="0.45">
      <c r="N48">
        <f>4.5*0.055</f>
        <v>0.2475</v>
      </c>
    </row>
    <row r="49" spans="14:16" x14ac:dyDescent="0.45">
      <c r="N49">
        <v>-6.7000000000000004E-2</v>
      </c>
    </row>
    <row r="50" spans="14:16" x14ac:dyDescent="0.45">
      <c r="N50">
        <v>-0.28799999999999998</v>
      </c>
    </row>
    <row r="51" spans="14:16" x14ac:dyDescent="0.45">
      <c r="N51">
        <f>0.622*O51</f>
        <v>5.2270245609994053</v>
      </c>
      <c r="O51">
        <f>LN(P51)</f>
        <v>8.4035764646292694</v>
      </c>
      <c r="P51">
        <v>4463</v>
      </c>
    </row>
    <row r="52" spans="14:16" x14ac:dyDescent="0.45">
      <c r="N52">
        <f>(4.5-3.169)*0.05076</f>
        <v>6.7561559999999993E-2</v>
      </c>
    </row>
    <row r="54" spans="14:16" x14ac:dyDescent="0.45">
      <c r="N54">
        <f>SUM(N47:N52)</f>
        <v>6.607086120999405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3375-F497-40C6-82AC-D75D6B8385F5}">
  <sheetPr codeName="Sheet6"/>
  <dimension ref="A1:I10"/>
  <sheetViews>
    <sheetView workbookViewId="0">
      <pane ySplit="1" topLeftCell="A2" activePane="bottomLeft" state="frozenSplit"/>
      <selection pane="bottomLeft"/>
    </sheetView>
  </sheetViews>
  <sheetFormatPr defaultRowHeight="14.25" x14ac:dyDescent="0.45"/>
  <cols>
    <col min="1" max="3" width="12.59765625" style="4" customWidth="1"/>
    <col min="4" max="4" width="20.59765625" style="9" customWidth="1"/>
    <col min="5" max="5" width="12.59765625" style="4" customWidth="1"/>
    <col min="6" max="6" width="7.59765625" style="4" customWidth="1"/>
    <col min="7" max="7" width="12.59765625" style="11" customWidth="1"/>
    <col min="8" max="8" width="7.59765625" style="5" customWidth="1"/>
    <col min="9" max="9" width="7.59765625" style="4" customWidth="1"/>
  </cols>
  <sheetData>
    <row r="1" spans="1:9" ht="24" x14ac:dyDescent="0.45">
      <c r="A1" s="2" t="s">
        <v>12</v>
      </c>
      <c r="B1" s="2" t="s">
        <v>13</v>
      </c>
      <c r="C1" s="2" t="s">
        <v>14</v>
      </c>
      <c r="D1" s="3" t="s">
        <v>15</v>
      </c>
      <c r="E1" s="2" t="s">
        <v>16</v>
      </c>
      <c r="F1" s="2" t="s">
        <v>17</v>
      </c>
      <c r="G1" s="2" t="s">
        <v>18</v>
      </c>
      <c r="H1" s="3" t="s">
        <v>19</v>
      </c>
      <c r="I1" s="2" t="s">
        <v>20</v>
      </c>
    </row>
    <row r="2" spans="1:9" x14ac:dyDescent="0.45">
      <c r="A2" s="6"/>
      <c r="B2" s="6"/>
      <c r="C2" s="6"/>
      <c r="D2" s="8" t="s">
        <v>21</v>
      </c>
      <c r="E2" s="6"/>
      <c r="F2" s="6"/>
      <c r="G2" s="10"/>
      <c r="H2" s="7"/>
      <c r="I2" s="6"/>
    </row>
    <row r="3" spans="1:9" x14ac:dyDescent="0.45">
      <c r="A3" s="6"/>
      <c r="B3" s="6"/>
      <c r="C3" s="6"/>
      <c r="D3" s="8" t="s">
        <v>21</v>
      </c>
      <c r="E3" s="6"/>
      <c r="F3" s="6"/>
      <c r="G3" s="10"/>
      <c r="H3" s="7"/>
      <c r="I3" s="6"/>
    </row>
    <row r="4" spans="1:9" x14ac:dyDescent="0.45">
      <c r="A4" s="6"/>
      <c r="B4" s="6"/>
      <c r="C4" s="6"/>
      <c r="D4" s="8" t="s">
        <v>21</v>
      </c>
      <c r="E4" s="6"/>
      <c r="F4" s="6"/>
      <c r="G4" s="10"/>
      <c r="H4" s="7"/>
      <c r="I4" s="6"/>
    </row>
    <row r="5" spans="1:9" x14ac:dyDescent="0.45">
      <c r="A5" s="6"/>
      <c r="B5" s="6"/>
      <c r="C5" s="6"/>
      <c r="D5" s="8" t="s">
        <v>21</v>
      </c>
      <c r="E5" s="6"/>
      <c r="F5" s="6"/>
      <c r="G5" s="10"/>
      <c r="H5" s="7"/>
      <c r="I5" s="6"/>
    </row>
    <row r="6" spans="1:9" x14ac:dyDescent="0.45">
      <c r="A6" s="6"/>
      <c r="B6" s="6"/>
      <c r="C6" s="6"/>
      <c r="D6" s="8" t="s">
        <v>21</v>
      </c>
      <c r="E6" s="6"/>
      <c r="F6" s="6"/>
      <c r="G6" s="10"/>
      <c r="H6" s="7"/>
      <c r="I6" s="6"/>
    </row>
    <row r="7" spans="1:9" x14ac:dyDescent="0.45">
      <c r="A7" s="6"/>
      <c r="B7" s="6"/>
      <c r="C7" s="6"/>
      <c r="D7" s="8" t="s">
        <v>21</v>
      </c>
      <c r="E7" s="6"/>
      <c r="F7" s="6"/>
      <c r="G7" s="10"/>
      <c r="H7" s="7"/>
      <c r="I7" s="6"/>
    </row>
    <row r="8" spans="1:9" x14ac:dyDescent="0.45">
      <c r="A8" s="6"/>
      <c r="B8" s="6"/>
      <c r="C8" s="6"/>
      <c r="D8" s="8" t="s">
        <v>21</v>
      </c>
      <c r="E8" s="6"/>
      <c r="F8" s="6"/>
      <c r="G8" s="10"/>
      <c r="H8" s="7"/>
      <c r="I8" s="6"/>
    </row>
    <row r="9" spans="1:9" x14ac:dyDescent="0.45">
      <c r="A9" s="6"/>
      <c r="B9" s="6"/>
      <c r="C9" s="6"/>
      <c r="D9" s="8" t="s">
        <v>21</v>
      </c>
      <c r="E9" s="6"/>
      <c r="F9" s="6"/>
      <c r="G9" s="10"/>
      <c r="H9" s="7"/>
      <c r="I9" s="6"/>
    </row>
    <row r="10" spans="1:9" x14ac:dyDescent="0.45">
      <c r="A10" s="6"/>
      <c r="B10" s="6"/>
      <c r="C10" s="6"/>
      <c r="D10" s="8" t="s">
        <v>21</v>
      </c>
      <c r="E10" s="6"/>
      <c r="F10" s="6"/>
      <c r="G10" s="10"/>
      <c r="H10" s="7"/>
      <c r="I10" s="6"/>
    </row>
  </sheetData>
  <dataValidations count="1">
    <dataValidation type="list" allowBlank="1" showInputMessage="1" showErrorMessage="1" sqref="C2:C10" xr:uid="{FE18F28B-66E2-481C-98DD-600790A9479F}">
      <formula1>"Col_Format,Col_Insert,Col_Delete,Col_AddGroup,Col_CondFormat,Col_Dropdown,Tbl_FreezeRow1,Tbl_Sort,Tbl_SplitCols"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75794ED6F4064598B9DFB7620833F8" ma:contentTypeVersion="11" ma:contentTypeDescription="Create a new document." ma:contentTypeScope="" ma:versionID="245912ee0fbf0e5901ffe5a9aeed2ecf">
  <xsd:schema xmlns:xsd="http://www.w3.org/2001/XMLSchema" xmlns:xs="http://www.w3.org/2001/XMLSchema" xmlns:p="http://schemas.microsoft.com/office/2006/metadata/properties" xmlns:ns3="c3417539-0217-41e6-b0ea-b4ce924d5875" targetNamespace="http://schemas.microsoft.com/office/2006/metadata/properties" ma:root="true" ma:fieldsID="197e44da8d82967984841f2823c116ab" ns3:_="">
    <xsd:import namespace="c3417539-0217-41e6-b0ea-b4ce924d58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17539-0217-41e6-b0ea-b4ce924d5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BAE001-A117-40F0-A33E-97AA22FC65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0030AC-D5BA-4384-902D-9BC8DCE7C304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c3417539-0217-41e6-b0ea-b4ce924d5875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B408DF5-D413-4B12-A339-4E37BE2F8F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417539-0217-41e6-b0ea-b4ce924d58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Model</vt:lpstr>
      <vt:lpstr>Params</vt:lpstr>
      <vt:lpstr>Coeffs_Ren</vt:lpstr>
      <vt:lpstr>Coeffs_LotSize</vt:lpstr>
      <vt:lpstr>Coeffs_Town</vt:lpstr>
      <vt:lpstr>JMP Graphs</vt:lpstr>
      <vt:lpstr>ExcelSteps</vt:lpstr>
      <vt:lpstr>BathTown_Interact</vt:lpstr>
      <vt:lpstr>BathTown_Interact_Log</vt:lpstr>
      <vt:lpstr>Coeffs_LotSize</vt:lpstr>
      <vt:lpstr>Coeffs_LotSize_Header</vt:lpstr>
      <vt:lpstr>Coeffs_Ren</vt:lpstr>
      <vt:lpstr>Coeffs_Ren_Header</vt:lpstr>
      <vt:lpstr>Coeffs_Town</vt:lpstr>
      <vt:lpstr>Coeffs_Town_Header</vt:lpstr>
      <vt:lpstr>Effect_Exterior_LM</vt:lpstr>
      <vt:lpstr>Effect_logSF_LM</vt:lpstr>
      <vt:lpstr>Effect_LotSize</vt:lpstr>
      <vt:lpstr>Effect_LotSize_LM</vt:lpstr>
      <vt:lpstr>Effect_nBaths</vt:lpstr>
      <vt:lpstr>Effect_nBaths_LM</vt:lpstr>
      <vt:lpstr>Effect_SF</vt:lpstr>
      <vt:lpstr>Effect_Town</vt:lpstr>
      <vt:lpstr>Effect_Town_Bath</vt:lpstr>
      <vt:lpstr>Effect_Town_Bath_LM</vt:lpstr>
      <vt:lpstr>Effect_Town_LM</vt:lpstr>
      <vt:lpstr>ExtAppearance</vt:lpstr>
      <vt:lpstr>ExteriorAppearance</vt:lpstr>
      <vt:lpstr>logPrice_Predicted</vt:lpstr>
      <vt:lpstr>Lot_Size</vt:lpstr>
      <vt:lpstr>Lot_Size_Intcpt</vt:lpstr>
      <vt:lpstr>Lot_Sz_Intcpt_log</vt:lpstr>
      <vt:lpstr>Mdl_Intercept</vt:lpstr>
      <vt:lpstr>Mdl_Intercept_LM</vt:lpstr>
      <vt:lpstr>ModelName</vt:lpstr>
      <vt:lpstr>nBaths</vt:lpstr>
      <vt:lpstr>Param</vt:lpstr>
      <vt:lpstr>Params</vt:lpstr>
      <vt:lpstr>Params_Header</vt:lpstr>
      <vt:lpstr>Price_Predicted</vt:lpstr>
      <vt:lpstr>Price_Predicted_LM</vt:lpstr>
      <vt:lpstr>SF_House</vt:lpstr>
      <vt:lpstr>Size</vt:lpstr>
      <vt:lpstr>Slope</vt:lpstr>
      <vt:lpstr>Town</vt:lpstr>
      <vt:lpstr>Town_Intcpt</vt:lpstr>
      <vt:lpstr>Town_Intcpt_Log</vt:lpstr>
      <vt:lpstr>TownName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j.d.landgrebe</dc:creator>
  <cp:lastModifiedBy>JD Landgrebe</cp:lastModifiedBy>
  <cp:lastPrinted>2022-01-13T22:54:00Z</cp:lastPrinted>
  <dcterms:created xsi:type="dcterms:W3CDTF">2022-01-13T16:59:12Z</dcterms:created>
  <dcterms:modified xsi:type="dcterms:W3CDTF">2024-10-16T14:40:10Z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0x0101004F75794ED6F4064598B9DFB7620833F8</vt:lpwstr>
  </property>
</Properties>
</file>